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UAP-GERENCIA\Documents\01 - Orçamento\Planejamento 2018\Planos 2018\Final Deive\"/>
    </mc:Choice>
  </mc:AlternateContent>
  <bookViews>
    <workbookView xWindow="0" yWindow="0" windowWidth="28800" windowHeight="11835" tabRatio="884" activeTab="9"/>
  </bookViews>
  <sheets>
    <sheet name="2018" sheetId="26" r:id="rId1"/>
    <sheet name="Mapa Estratégico" sheetId="17" r:id="rId2"/>
    <sheet name="Matriz Objetivos x Projetos" sheetId="14" r:id="rId3"/>
    <sheet name="Indicadores e Metas" sheetId="21" r:id="rId4"/>
    <sheet name="Quadro Geral" sheetId="15" r:id="rId5"/>
    <sheet name="Anexo_1.1_Limites Estratégicos" sheetId="23" r:id="rId6"/>
    <sheet name="Anexo_1.2_Usos e Fontes" sheetId="8" r:id="rId7"/>
    <sheet name="Anexo_1.4_Dados" sheetId="1" state="hidden" r:id="rId8"/>
    <sheet name="Anexo_1.3_ Elemento de Despesas" sheetId="18" r:id="rId9"/>
    <sheet name="Anexo 1.4-Quadro Descritivo" sheetId="28" r:id="rId10"/>
    <sheet name="Plan1" sheetId="27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8" hidden="1">'Anexo_1.3_ Elemento de Despesas'!$A$11:$AC$31</definedName>
    <definedName name="_xlnm._FilterDatabase" localSheetId="4" hidden="1">'Quadro Geral'!$A$9:$R$28</definedName>
    <definedName name="A" localSheetId="9">#REF!</definedName>
    <definedName name="A" localSheetId="2">#REF!</definedName>
    <definedName name="A" localSheetId="4">#REF!</definedName>
    <definedName name="A">#REF!</definedName>
    <definedName name="_xlnm.Print_Area" localSheetId="9">'Anexo 1.4-Quadro Descritivo'!$A$1:$P$441</definedName>
    <definedName name="_xlnm.Print_Area" localSheetId="6">'Anexo_1.2_Usos e Fontes'!$B$1:$G$37</definedName>
    <definedName name="_xlnm.Print_Area" localSheetId="7">Anexo_1.4_Dados!$B$1:$F$33</definedName>
    <definedName name="_xlnm.Print_Area" localSheetId="3">'Indicadores e Metas'!$A$1:$E$70</definedName>
    <definedName name="_xlnm.Print_Area" localSheetId="1">'Mapa Estratégico'!$A$1:$I$28</definedName>
    <definedName name="_xlnm.Print_Area" localSheetId="2">'Matriz Objetivos x Projetos'!$A$1:$V$27</definedName>
    <definedName name="_xlnm.Print_Area" localSheetId="4">'Quadro Geral'!$A$1:$N$35</definedName>
    <definedName name="_xlnm.Database" localSheetId="9">#REF!</definedName>
    <definedName name="_xlnm.Database" localSheetId="2">#REF!</definedName>
    <definedName name="_xlnm.Database" localSheetId="4">#REF!</definedName>
    <definedName name="_xlnm.Database">#REF!</definedName>
    <definedName name="banco_de_dados_sym" localSheetId="2">#REF!</definedName>
    <definedName name="banco_de_dados_sym">#REF!</definedName>
    <definedName name="_xlnm.Criteria" localSheetId="2">#REF!</definedName>
    <definedName name="_xlnm.Criteria">#REF!</definedName>
    <definedName name="dados" localSheetId="2">#REF!</definedName>
    <definedName name="dados">#REF!</definedName>
    <definedName name="huala" localSheetId="2">#REF!</definedName>
    <definedName name="huala">#REF!</definedName>
    <definedName name="kk" localSheetId="2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M24" i="15" l="1"/>
  <c r="N25" i="18"/>
  <c r="D16" i="18"/>
  <c r="C16" i="18"/>
  <c r="B16" i="18"/>
  <c r="A16" i="18"/>
  <c r="N267" i="28"/>
  <c r="N268" i="28" s="1"/>
  <c r="N247" i="28"/>
  <c r="O247" i="28" s="1"/>
  <c r="K247" i="28"/>
  <c r="L247" i="28" s="1"/>
  <c r="K246" i="28"/>
  <c r="I248" i="28"/>
  <c r="J248" i="28"/>
  <c r="N16" i="18" s="1"/>
  <c r="P16" i="18" s="1"/>
  <c r="R16" i="18" s="1"/>
  <c r="N269" i="28"/>
  <c r="J269" i="28"/>
  <c r="I269" i="28"/>
  <c r="J268" i="28"/>
  <c r="N17" i="18" s="1"/>
  <c r="I268" i="28"/>
  <c r="K267" i="28"/>
  <c r="L267" i="28" s="1"/>
  <c r="M247" i="28" l="1"/>
  <c r="O268" i="28"/>
  <c r="J14" i="15"/>
  <c r="K15" i="15"/>
  <c r="O267" i="28"/>
  <c r="J15" i="15"/>
  <c r="M15" i="15" s="1"/>
  <c r="M267" i="28"/>
  <c r="K268" i="28"/>
  <c r="L268" i="28" s="1"/>
  <c r="O340" i="28"/>
  <c r="O339" i="28"/>
  <c r="J341" i="28"/>
  <c r="M340" i="28" s="1"/>
  <c r="K340" i="28"/>
  <c r="L340" i="28" s="1"/>
  <c r="K339" i="28"/>
  <c r="L339" i="28" s="1"/>
  <c r="I341" i="28"/>
  <c r="O315" i="28"/>
  <c r="O314" i="28"/>
  <c r="O313" i="28"/>
  <c r="O312" i="28"/>
  <c r="O311" i="28"/>
  <c r="O310" i="28"/>
  <c r="O309" i="28"/>
  <c r="K313" i="28"/>
  <c r="L313" i="28" s="1"/>
  <c r="K312" i="28"/>
  <c r="L312" i="28" s="1"/>
  <c r="K311" i="28"/>
  <c r="L311" i="28" s="1"/>
  <c r="O121" i="28"/>
  <c r="K121" i="28"/>
  <c r="L121" i="28" s="1"/>
  <c r="O99" i="28"/>
  <c r="K99" i="28"/>
  <c r="L99" i="28" s="1"/>
  <c r="O76" i="28"/>
  <c r="K76" i="28"/>
  <c r="L76" i="28" s="1"/>
  <c r="O47" i="28"/>
  <c r="M47" i="28"/>
  <c r="K47" i="28"/>
  <c r="L47" i="28" s="1"/>
  <c r="E16" i="18" l="1"/>
  <c r="T16" i="18" s="1"/>
  <c r="M14" i="15"/>
  <c r="L15" i="15"/>
  <c r="M339" i="28"/>
  <c r="N14" i="15" l="1"/>
  <c r="J35" i="8"/>
  <c r="J34" i="8"/>
  <c r="J33" i="8"/>
  <c r="J32" i="8" s="1"/>
  <c r="J31" i="8"/>
  <c r="Q31" i="18" l="1"/>
  <c r="I404" i="28"/>
  <c r="I405" i="28" l="1"/>
  <c r="I342" i="28"/>
  <c r="I317" i="28"/>
  <c r="I289" i="28"/>
  <c r="I249" i="28"/>
  <c r="I228" i="28"/>
  <c r="I209" i="28"/>
  <c r="I190" i="28"/>
  <c r="I164" i="28"/>
  <c r="I144" i="28"/>
  <c r="I123" i="28"/>
  <c r="I101" i="28"/>
  <c r="J78" i="28"/>
  <c r="M76" i="28" s="1"/>
  <c r="I78" i="28"/>
  <c r="I57" i="28"/>
  <c r="I22" i="28"/>
  <c r="F12" i="23" l="1"/>
  <c r="D55" i="21"/>
  <c r="J43" i="8" l="1"/>
  <c r="J42" i="8"/>
  <c r="H15" i="8"/>
  <c r="H16" i="8"/>
  <c r="H18" i="8"/>
  <c r="H19" i="8"/>
  <c r="H20" i="8"/>
  <c r="H21" i="8"/>
  <c r="H22" i="8"/>
  <c r="H23" i="8"/>
  <c r="H24" i="8"/>
  <c r="H26" i="8"/>
  <c r="H27" i="8"/>
  <c r="H29" i="8"/>
  <c r="H31" i="8"/>
  <c r="H32" i="8"/>
  <c r="H33" i="8"/>
  <c r="H34" i="8"/>
  <c r="H35" i="8"/>
  <c r="K403" i="28" l="1"/>
  <c r="L403" i="28" s="1"/>
  <c r="K402" i="28"/>
  <c r="L402" i="28" s="1"/>
  <c r="K401" i="28"/>
  <c r="L401" i="28" s="1"/>
  <c r="O403" i="28"/>
  <c r="E52" i="21"/>
  <c r="L9" i="23"/>
  <c r="L8" i="23"/>
  <c r="D11" i="23"/>
  <c r="E9" i="23"/>
  <c r="D9" i="23"/>
  <c r="F44" i="8"/>
  <c r="L16" i="23" l="1"/>
  <c r="J382" i="28"/>
  <c r="J24" i="18"/>
  <c r="N12" i="18"/>
  <c r="K12" i="18"/>
  <c r="H12" i="18"/>
  <c r="G12" i="18"/>
  <c r="N13" i="18"/>
  <c r="L13" i="18"/>
  <c r="G13" i="18"/>
  <c r="K14" i="18"/>
  <c r="H14" i="18"/>
  <c r="G14" i="18"/>
  <c r="K22" i="18"/>
  <c r="J22" i="18"/>
  <c r="K23" i="18"/>
  <c r="J23" i="18"/>
  <c r="N24" i="18"/>
  <c r="K24" i="18"/>
  <c r="K26" i="18"/>
  <c r="J26" i="18"/>
  <c r="D15" i="18"/>
  <c r="C15" i="18"/>
  <c r="B15" i="18"/>
  <c r="A15" i="18"/>
  <c r="D14" i="18"/>
  <c r="C14" i="18"/>
  <c r="B14" i="18"/>
  <c r="A14" i="18"/>
  <c r="D13" i="18"/>
  <c r="C13" i="18"/>
  <c r="B13" i="18"/>
  <c r="A13" i="18"/>
  <c r="E26" i="18"/>
  <c r="D26" i="18"/>
  <c r="C26" i="18"/>
  <c r="B26" i="18"/>
  <c r="A26" i="18"/>
  <c r="A25" i="18"/>
  <c r="D22" i="18"/>
  <c r="D21" i="18"/>
  <c r="C21" i="18"/>
  <c r="K25" i="18"/>
  <c r="J25" i="18"/>
  <c r="N401" i="28"/>
  <c r="O401" i="28" s="1"/>
  <c r="N402" i="28"/>
  <c r="O402" i="28" s="1"/>
  <c r="N162" i="28"/>
  <c r="N368" i="28"/>
  <c r="N367" i="28"/>
  <c r="N373" i="28"/>
  <c r="N372" i="28"/>
  <c r="N366" i="28"/>
  <c r="I12" i="18" l="1"/>
  <c r="J404" i="28"/>
  <c r="P26" i="18"/>
  <c r="R26" i="18" s="1"/>
  <c r="T26" i="18" s="1"/>
  <c r="P13" i="18"/>
  <c r="R13" i="18" s="1"/>
  <c r="P14" i="18"/>
  <c r="R14" i="18" s="1"/>
  <c r="N385" i="28"/>
  <c r="N381" i="28"/>
  <c r="N379" i="28"/>
  <c r="N371" i="28"/>
  <c r="N370" i="28"/>
  <c r="N369" i="28"/>
  <c r="N364" i="28"/>
  <c r="N362" i="28"/>
  <c r="N361" i="28"/>
  <c r="N360" i="28"/>
  <c r="N359" i="28"/>
  <c r="N337" i="28"/>
  <c r="N336" i="28"/>
  <c r="N335" i="28"/>
  <c r="N334" i="28"/>
  <c r="N308" i="28"/>
  <c r="N307" i="28"/>
  <c r="K307" i="28"/>
  <c r="L307" i="28" s="1"/>
  <c r="N142" i="28"/>
  <c r="N143" i="28" s="1"/>
  <c r="K20" i="15" s="1"/>
  <c r="N144" i="28" s="1"/>
  <c r="N245" i="28"/>
  <c r="N248" i="28" s="1"/>
  <c r="K14" i="15" s="1"/>
  <c r="L14" i="15" s="1"/>
  <c r="K19" i="28"/>
  <c r="L19" i="28" s="1"/>
  <c r="M404" i="28" l="1"/>
  <c r="K404" i="28"/>
  <c r="L404" i="28" s="1"/>
  <c r="J10" i="15"/>
  <c r="M400" i="28"/>
  <c r="M396" i="28"/>
  <c r="M392" i="28"/>
  <c r="M388" i="28"/>
  <c r="M384" i="28"/>
  <c r="M380" i="28"/>
  <c r="M376" i="28"/>
  <c r="M372" i="28"/>
  <c r="M368" i="28"/>
  <c r="M364" i="28"/>
  <c r="M360" i="28"/>
  <c r="M403" i="28"/>
  <c r="M399" i="28"/>
  <c r="M395" i="28"/>
  <c r="M391" i="28"/>
  <c r="M387" i="28"/>
  <c r="M383" i="28"/>
  <c r="M379" i="28"/>
  <c r="M375" i="28"/>
  <c r="M371" i="28"/>
  <c r="M367" i="28"/>
  <c r="M363" i="28"/>
  <c r="M359" i="28"/>
  <c r="M402" i="28"/>
  <c r="M398" i="28"/>
  <c r="M394" i="28"/>
  <c r="M390" i="28"/>
  <c r="M386" i="28"/>
  <c r="M378" i="28"/>
  <c r="M374" i="28"/>
  <c r="M370" i="28"/>
  <c r="M366" i="28"/>
  <c r="M362" i="28"/>
  <c r="M401" i="28"/>
  <c r="M397" i="28"/>
  <c r="M393" i="28"/>
  <c r="M389" i="28"/>
  <c r="M385" i="28"/>
  <c r="M381" i="28"/>
  <c r="M377" i="28"/>
  <c r="M373" i="28"/>
  <c r="M369" i="28"/>
  <c r="M365" i="28"/>
  <c r="M361" i="28"/>
  <c r="M382" i="28"/>
  <c r="N404" i="28"/>
  <c r="J405" i="28" l="1"/>
  <c r="M10" i="15"/>
  <c r="K10" i="15"/>
  <c r="O404" i="28"/>
  <c r="D28" i="23"/>
  <c r="D26" i="23"/>
  <c r="D20" i="23"/>
  <c r="D18" i="23"/>
  <c r="D16" i="23"/>
  <c r="N405" i="28" l="1"/>
  <c r="Q10" i="14"/>
  <c r="P10" i="14"/>
  <c r="O10" i="14"/>
  <c r="R10" i="14"/>
  <c r="I189" i="28"/>
  <c r="J189" i="28"/>
  <c r="J18" i="15" s="1"/>
  <c r="M18" i="15" s="1"/>
  <c r="O188" i="28"/>
  <c r="K188" i="28"/>
  <c r="L188" i="28" s="1"/>
  <c r="O187" i="28"/>
  <c r="K187" i="28"/>
  <c r="L187" i="28" s="1"/>
  <c r="O186" i="28"/>
  <c r="K186" i="28"/>
  <c r="O185" i="28"/>
  <c r="K185" i="28"/>
  <c r="L185" i="28" s="1"/>
  <c r="O142" i="28"/>
  <c r="O141" i="28"/>
  <c r="K142" i="28"/>
  <c r="L142" i="28" s="1"/>
  <c r="J143" i="28"/>
  <c r="J190" i="28" l="1"/>
  <c r="L186" i="28"/>
  <c r="L20" i="18"/>
  <c r="M143" i="28"/>
  <c r="M142" i="28"/>
  <c r="M141" i="28"/>
  <c r="M140" i="28"/>
  <c r="M189" i="28"/>
  <c r="M185" i="28"/>
  <c r="M188" i="28"/>
  <c r="M184" i="28"/>
  <c r="M187" i="28"/>
  <c r="M186" i="28"/>
  <c r="Q20" i="18"/>
  <c r="J20" i="15"/>
  <c r="N77" i="28"/>
  <c r="J77" i="28"/>
  <c r="I77" i="28"/>
  <c r="O75" i="28"/>
  <c r="K75" i="28"/>
  <c r="L75" i="28" s="1"/>
  <c r="O74" i="28"/>
  <c r="K74" i="28"/>
  <c r="L74" i="28" s="1"/>
  <c r="J144" i="28" l="1"/>
  <c r="M20" i="15"/>
  <c r="M75" i="28"/>
  <c r="M74" i="28"/>
  <c r="M77" i="28"/>
  <c r="O77" i="28"/>
  <c r="K77" i="28"/>
  <c r="L77" i="28" s="1"/>
  <c r="K391" i="28" l="1"/>
  <c r="K390" i="28"/>
  <c r="L390" i="28" s="1"/>
  <c r="K389" i="28"/>
  <c r="L389" i="28" s="1"/>
  <c r="K388" i="28"/>
  <c r="K387" i="28"/>
  <c r="L387" i="28" s="1"/>
  <c r="K386" i="28"/>
  <c r="L386" i="28" s="1"/>
  <c r="K385" i="28"/>
  <c r="L385" i="28" s="1"/>
  <c r="K384" i="28"/>
  <c r="K383" i="28"/>
  <c r="L383" i="28" s="1"/>
  <c r="K382" i="28"/>
  <c r="L382" i="28" s="1"/>
  <c r="K381" i="28"/>
  <c r="L381" i="28" s="1"/>
  <c r="K380" i="28"/>
  <c r="K379" i="28"/>
  <c r="L379" i="28" s="1"/>
  <c r="K378" i="28"/>
  <c r="L378" i="28" s="1"/>
  <c r="K377" i="28"/>
  <c r="L377" i="28" s="1"/>
  <c r="K376" i="28"/>
  <c r="K375" i="28"/>
  <c r="L375" i="28" s="1"/>
  <c r="K374" i="28"/>
  <c r="L374" i="28" s="1"/>
  <c r="K373" i="28"/>
  <c r="L373" i="28" s="1"/>
  <c r="K372" i="28"/>
  <c r="K371" i="28"/>
  <c r="L371" i="28" s="1"/>
  <c r="K370" i="28"/>
  <c r="L370" i="28" s="1"/>
  <c r="K400" i="28"/>
  <c r="L400" i="28" s="1"/>
  <c r="K399" i="28"/>
  <c r="K398" i="28"/>
  <c r="L398" i="28" s="1"/>
  <c r="K397" i="28"/>
  <c r="L397" i="28" s="1"/>
  <c r="K396" i="28"/>
  <c r="L396" i="28" s="1"/>
  <c r="K395" i="28"/>
  <c r="K394" i="28"/>
  <c r="L394" i="28" s="1"/>
  <c r="K393" i="28"/>
  <c r="L393" i="28" s="1"/>
  <c r="K392" i="28"/>
  <c r="L392" i="28" s="1"/>
  <c r="K369" i="28"/>
  <c r="K368" i="28"/>
  <c r="L368" i="28" s="1"/>
  <c r="K367" i="28"/>
  <c r="L367" i="28" s="1"/>
  <c r="K366" i="28"/>
  <c r="L366" i="28" s="1"/>
  <c r="K365" i="28"/>
  <c r="K364" i="28"/>
  <c r="K363" i="28"/>
  <c r="L363" i="28" s="1"/>
  <c r="K362" i="28"/>
  <c r="K361" i="28"/>
  <c r="L361" i="28" s="1"/>
  <c r="K360" i="28"/>
  <c r="L360" i="28" s="1"/>
  <c r="K359" i="28"/>
  <c r="K336" i="28"/>
  <c r="L336" i="28" s="1"/>
  <c r="K338" i="28"/>
  <c r="K337" i="28"/>
  <c r="L337" i="28" s="1"/>
  <c r="K335" i="28"/>
  <c r="K334" i="28"/>
  <c r="L334" i="28" s="1"/>
  <c r="N288" i="28"/>
  <c r="N249" i="28"/>
  <c r="N227" i="28"/>
  <c r="N208" i="28"/>
  <c r="N189" i="28"/>
  <c r="K309" i="28"/>
  <c r="L309" i="28" s="1"/>
  <c r="K310" i="28"/>
  <c r="L310" i="28" s="1"/>
  <c r="K314" i="28"/>
  <c r="L314" i="28" s="1"/>
  <c r="K315" i="28"/>
  <c r="L315" i="28" s="1"/>
  <c r="J316" i="28"/>
  <c r="I316" i="28"/>
  <c r="K308" i="28"/>
  <c r="L308" i="28" s="1"/>
  <c r="J288" i="28"/>
  <c r="J13" i="15" s="1"/>
  <c r="M13" i="15" s="1"/>
  <c r="I288" i="28"/>
  <c r="O287" i="28"/>
  <c r="K287" i="28"/>
  <c r="L287" i="28" s="1"/>
  <c r="O286" i="28"/>
  <c r="K286" i="28"/>
  <c r="L286" i="28" s="1"/>
  <c r="K207" i="28"/>
  <c r="L207" i="28" s="1"/>
  <c r="L246" i="28"/>
  <c r="O246" i="28"/>
  <c r="O245" i="28"/>
  <c r="K245" i="28"/>
  <c r="L245" i="28" s="1"/>
  <c r="J227" i="28"/>
  <c r="I227" i="28"/>
  <c r="O226" i="28"/>
  <c r="K226" i="28"/>
  <c r="L226" i="28" s="1"/>
  <c r="J208" i="28"/>
  <c r="I208" i="28"/>
  <c r="O207" i="28"/>
  <c r="O184" i="28"/>
  <c r="K184" i="28"/>
  <c r="L184" i="28" s="1"/>
  <c r="N163" i="28"/>
  <c r="K19" i="15" s="1"/>
  <c r="N164" i="28" s="1"/>
  <c r="J163" i="28"/>
  <c r="I163" i="28"/>
  <c r="O162" i="28"/>
  <c r="K162" i="28"/>
  <c r="L162" i="28" s="1"/>
  <c r="I143" i="28"/>
  <c r="K141" i="28"/>
  <c r="L141" i="28" s="1"/>
  <c r="O140" i="28"/>
  <c r="K140" i="28"/>
  <c r="L140" i="28" s="1"/>
  <c r="N122" i="28"/>
  <c r="J122" i="28"/>
  <c r="I122" i="28"/>
  <c r="O120" i="28"/>
  <c r="K120" i="28"/>
  <c r="L120" i="28" s="1"/>
  <c r="O119" i="28"/>
  <c r="K119" i="28"/>
  <c r="L119" i="28" s="1"/>
  <c r="N100" i="28"/>
  <c r="J100" i="28"/>
  <c r="I100" i="28"/>
  <c r="O98" i="28"/>
  <c r="K98" i="28"/>
  <c r="L98" i="28" s="1"/>
  <c r="O97" i="28"/>
  <c r="K97" i="28"/>
  <c r="L97" i="28" s="1"/>
  <c r="O96" i="28"/>
  <c r="K96" i="28"/>
  <c r="L96" i="28" s="1"/>
  <c r="N56" i="28"/>
  <c r="J56" i="28"/>
  <c r="I56" i="28"/>
  <c r="O55" i="28"/>
  <c r="K55" i="28"/>
  <c r="L55" i="28" s="1"/>
  <c r="O54" i="28"/>
  <c r="K54" i="28"/>
  <c r="L54" i="28" s="1"/>
  <c r="O53" i="28"/>
  <c r="K53" i="28"/>
  <c r="L53" i="28" s="1"/>
  <c r="O52" i="28"/>
  <c r="K52" i="28"/>
  <c r="L52" i="28" s="1"/>
  <c r="O51" i="28"/>
  <c r="K51" i="28"/>
  <c r="L51" i="28" s="1"/>
  <c r="O50" i="28"/>
  <c r="K50" i="28"/>
  <c r="L50" i="28" s="1"/>
  <c r="O49" i="28"/>
  <c r="K49" i="28"/>
  <c r="L49" i="28" s="1"/>
  <c r="O48" i="28"/>
  <c r="K48" i="28"/>
  <c r="L48" i="28" s="1"/>
  <c r="O46" i="28"/>
  <c r="K46" i="28"/>
  <c r="L46" i="28" s="1"/>
  <c r="O45" i="28"/>
  <c r="K45" i="28"/>
  <c r="L45" i="28" s="1"/>
  <c r="O248" i="28" l="1"/>
  <c r="M246" i="28"/>
  <c r="M245" i="28"/>
  <c r="M312" i="28"/>
  <c r="M313" i="28"/>
  <c r="M311" i="28"/>
  <c r="M122" i="28"/>
  <c r="M120" i="28"/>
  <c r="M119" i="28"/>
  <c r="J21" i="15"/>
  <c r="M227" i="28"/>
  <c r="M226" i="28"/>
  <c r="K34" i="8"/>
  <c r="M98" i="28"/>
  <c r="M97" i="28"/>
  <c r="M96" i="28"/>
  <c r="M100" i="28"/>
  <c r="J22" i="15"/>
  <c r="J19" i="15"/>
  <c r="M19" i="15" s="1"/>
  <c r="M163" i="28"/>
  <c r="M162" i="28"/>
  <c r="L21" i="18"/>
  <c r="M286" i="28"/>
  <c r="M287" i="28"/>
  <c r="L15" i="18"/>
  <c r="P15" i="18" s="1"/>
  <c r="R15" i="18" s="1"/>
  <c r="M337" i="28"/>
  <c r="M336" i="28"/>
  <c r="M341" i="28"/>
  <c r="M335" i="28"/>
  <c r="M338" i="28"/>
  <c r="M334" i="28"/>
  <c r="J11" i="15"/>
  <c r="M46" i="28"/>
  <c r="M45" i="28"/>
  <c r="M56" i="28"/>
  <c r="M48" i="28"/>
  <c r="J23" i="15"/>
  <c r="M23" i="15" s="1"/>
  <c r="J17" i="15"/>
  <c r="M17" i="15" s="1"/>
  <c r="N19" i="18"/>
  <c r="M316" i="28"/>
  <c r="M309" i="28"/>
  <c r="M315" i="28"/>
  <c r="M308" i="28"/>
  <c r="M314" i="28"/>
  <c r="M307" i="28"/>
  <c r="M310" i="28"/>
  <c r="J12" i="15"/>
  <c r="N18" i="18"/>
  <c r="J16" i="15"/>
  <c r="L391" i="28"/>
  <c r="L372" i="28"/>
  <c r="L376" i="28"/>
  <c r="L380" i="28"/>
  <c r="L384" i="28"/>
  <c r="L388" i="28"/>
  <c r="L364" i="28"/>
  <c r="L365" i="28"/>
  <c r="L395" i="28"/>
  <c r="L399" i="28"/>
  <c r="L369" i="28"/>
  <c r="L362" i="28"/>
  <c r="L359" i="28"/>
  <c r="O189" i="28"/>
  <c r="L338" i="28"/>
  <c r="K341" i="28"/>
  <c r="L341" i="28" s="1"/>
  <c r="L335" i="28"/>
  <c r="O288" i="28"/>
  <c r="K316" i="28"/>
  <c r="L316" i="28" s="1"/>
  <c r="K288" i="28"/>
  <c r="L288" i="28" s="1"/>
  <c r="K248" i="28"/>
  <c r="L248" i="28" s="1"/>
  <c r="O208" i="28"/>
  <c r="K227" i="28"/>
  <c r="L227" i="28" s="1"/>
  <c r="O227" i="28"/>
  <c r="K208" i="28"/>
  <c r="L208" i="28" s="1"/>
  <c r="K189" i="28"/>
  <c r="L189" i="28" s="1"/>
  <c r="O163" i="28"/>
  <c r="K163" i="28"/>
  <c r="L163" i="28" s="1"/>
  <c r="K143" i="28"/>
  <c r="L143" i="28" s="1"/>
  <c r="O122" i="28"/>
  <c r="O143" i="28"/>
  <c r="O100" i="28"/>
  <c r="K122" i="28"/>
  <c r="L122" i="28" s="1"/>
  <c r="K100" i="28"/>
  <c r="L100" i="28" s="1"/>
  <c r="K56" i="28"/>
  <c r="L56" i="28" s="1"/>
  <c r="O56" i="28"/>
  <c r="E18" i="23" l="1"/>
  <c r="M11" i="15"/>
  <c r="M12" i="15"/>
  <c r="N12" i="15" s="1"/>
  <c r="E16" i="23"/>
  <c r="J101" i="28"/>
  <c r="M99" i="28" s="1"/>
  <c r="M22" i="15"/>
  <c r="J123" i="28"/>
  <c r="M121" i="28" s="1"/>
  <c r="M21" i="15"/>
  <c r="N21" i="15" s="1"/>
  <c r="E24" i="23"/>
  <c r="K33" i="8"/>
  <c r="M16" i="15"/>
  <c r="N16" i="15" s="1"/>
  <c r="T15" i="18"/>
  <c r="J342" i="28"/>
  <c r="G18" i="23"/>
  <c r="J317" i="28"/>
  <c r="G16" i="23"/>
  <c r="J289" i="28"/>
  <c r="G20" i="23"/>
  <c r="K35" i="8"/>
  <c r="K32" i="8" s="1"/>
  <c r="G28" i="23"/>
  <c r="J164" i="28"/>
  <c r="N18" i="23"/>
  <c r="D33" i="8"/>
  <c r="E11" i="23" s="1"/>
  <c r="J228" i="28"/>
  <c r="E25" i="18"/>
  <c r="J57" i="28"/>
  <c r="D34" i="8"/>
  <c r="J249" i="28"/>
  <c r="D35" i="8"/>
  <c r="J209" i="28"/>
  <c r="E28" i="23"/>
  <c r="E14" i="18"/>
  <c r="T14" i="18" s="1"/>
  <c r="L18" i="23"/>
  <c r="L19" i="23" s="1"/>
  <c r="E20" i="23"/>
  <c r="E15" i="18"/>
  <c r="E13" i="18"/>
  <c r="T13" i="18" s="1"/>
  <c r="D32" i="8"/>
  <c r="H28" i="18"/>
  <c r="I28" i="18"/>
  <c r="J28" i="18"/>
  <c r="K28" i="18"/>
  <c r="M28" i="18"/>
  <c r="O28" i="18"/>
  <c r="P17" i="18"/>
  <c r="R17" i="18" s="1"/>
  <c r="P18" i="18"/>
  <c r="R18" i="18" s="1"/>
  <c r="P19" i="18"/>
  <c r="R19" i="18" s="1"/>
  <c r="P20" i="18"/>
  <c r="R20" i="18" s="1"/>
  <c r="P21" i="18"/>
  <c r="R21" i="18" s="1"/>
  <c r="P22" i="18"/>
  <c r="R22" i="18" s="1"/>
  <c r="P23" i="18"/>
  <c r="R23" i="18" s="1"/>
  <c r="P24" i="18"/>
  <c r="R24" i="18" s="1"/>
  <c r="P25" i="18"/>
  <c r="R25" i="18" s="1"/>
  <c r="N11" i="15"/>
  <c r="L13" i="15"/>
  <c r="N13" i="15"/>
  <c r="N15" i="15"/>
  <c r="L16" i="15"/>
  <c r="L17" i="15"/>
  <c r="N17" i="15"/>
  <c r="L18" i="15"/>
  <c r="N18" i="15"/>
  <c r="L19" i="15"/>
  <c r="N19" i="15"/>
  <c r="L20" i="15"/>
  <c r="N20" i="15"/>
  <c r="L21" i="15"/>
  <c r="L22" i="15"/>
  <c r="N22" i="15"/>
  <c r="L23" i="15"/>
  <c r="N23" i="15"/>
  <c r="T25" i="18" l="1"/>
  <c r="E32" i="8"/>
  <c r="F32" i="8" s="1"/>
  <c r="E33" i="8"/>
  <c r="F33" i="8" s="1"/>
  <c r="E34" i="8"/>
  <c r="F34" i="8" s="1"/>
  <c r="E35" i="8"/>
  <c r="F35" i="8" s="1"/>
  <c r="E15" i="8"/>
  <c r="F15" i="8" s="1"/>
  <c r="E16" i="8"/>
  <c r="F16" i="8" s="1"/>
  <c r="E18" i="8"/>
  <c r="F18" i="8" s="1"/>
  <c r="E19" i="8"/>
  <c r="F19" i="8" s="1"/>
  <c r="E20" i="8"/>
  <c r="F20" i="8" s="1"/>
  <c r="E21" i="8"/>
  <c r="F21" i="8" s="1"/>
  <c r="E22" i="8"/>
  <c r="F22" i="8" s="1"/>
  <c r="E23" i="8"/>
  <c r="F23" i="8" s="1"/>
  <c r="E24" i="8"/>
  <c r="F24" i="8" s="1"/>
  <c r="E26" i="8"/>
  <c r="F26" i="8" s="1"/>
  <c r="E27" i="8"/>
  <c r="F27" i="8" s="1"/>
  <c r="D14" i="8"/>
  <c r="D13" i="8" s="1"/>
  <c r="D12" i="8" s="1"/>
  <c r="D17" i="8"/>
  <c r="D25" i="8"/>
  <c r="D43" i="8" s="1"/>
  <c r="A34" i="15"/>
  <c r="D11" i="8" l="1"/>
  <c r="E8" i="23"/>
  <c r="D28" i="8"/>
  <c r="A35" i="15"/>
  <c r="O20" i="28"/>
  <c r="K20" i="28"/>
  <c r="L20" i="28" s="1"/>
  <c r="F28" i="23"/>
  <c r="F22" i="23"/>
  <c r="F20" i="23"/>
  <c r="F18" i="23"/>
  <c r="N21" i="28"/>
  <c r="I21" i="28"/>
  <c r="J21" i="28"/>
  <c r="M268" i="28" l="1"/>
  <c r="J408" i="28"/>
  <c r="M21" i="28"/>
  <c r="M19" i="28"/>
  <c r="N27" i="18"/>
  <c r="D42" i="8"/>
  <c r="D44" i="8" s="1"/>
  <c r="L10" i="23"/>
  <c r="L17" i="23" s="1"/>
  <c r="E56" i="21" s="1"/>
  <c r="J25" i="15"/>
  <c r="M25" i="15" s="1"/>
  <c r="O391" i="28"/>
  <c r="O386" i="28"/>
  <c r="O384" i="28"/>
  <c r="O377" i="28"/>
  <c r="O375" i="28"/>
  <c r="O378" i="28"/>
  <c r="O376" i="28"/>
  <c r="O373" i="28"/>
  <c r="O370" i="28"/>
  <c r="O390" i="28"/>
  <c r="O381" i="28"/>
  <c r="O379" i="28"/>
  <c r="O389" i="28"/>
  <c r="O387" i="28"/>
  <c r="O382" i="28"/>
  <c r="O380" i="28"/>
  <c r="O372" i="28"/>
  <c r="O385" i="28"/>
  <c r="O383" i="28"/>
  <c r="O388" i="28"/>
  <c r="O374" i="28"/>
  <c r="O371" i="28"/>
  <c r="O393" i="28"/>
  <c r="O363" i="28"/>
  <c r="O398" i="28"/>
  <c r="O395" i="28"/>
  <c r="O368" i="28"/>
  <c r="O365" i="28"/>
  <c r="O362" i="28"/>
  <c r="O360" i="28"/>
  <c r="O399" i="28"/>
  <c r="O396" i="28"/>
  <c r="O394" i="28"/>
  <c r="O369" i="28"/>
  <c r="O366" i="28"/>
  <c r="O364" i="28"/>
  <c r="O361" i="28"/>
  <c r="O397" i="28"/>
  <c r="O367" i="28"/>
  <c r="O400" i="28"/>
  <c r="O392" i="28"/>
  <c r="O338" i="28"/>
  <c r="O337" i="28"/>
  <c r="O336" i="28"/>
  <c r="O335" i="28"/>
  <c r="O308" i="28"/>
  <c r="M288" i="28"/>
  <c r="M248" i="28"/>
  <c r="M207" i="28"/>
  <c r="M208" i="28"/>
  <c r="M52" i="28"/>
  <c r="M53" i="28"/>
  <c r="M49" i="28"/>
  <c r="M54" i="28"/>
  <c r="M50" i="28"/>
  <c r="M55" i="28"/>
  <c r="M51" i="28"/>
  <c r="M20" i="28"/>
  <c r="G21" i="8"/>
  <c r="G17" i="8"/>
  <c r="G15" i="8"/>
  <c r="G18" i="8"/>
  <c r="G20" i="8"/>
  <c r="G23" i="8"/>
  <c r="G26" i="8"/>
  <c r="G28" i="8"/>
  <c r="G16" i="8"/>
  <c r="G19" i="8"/>
  <c r="G22" i="8"/>
  <c r="G24" i="8"/>
  <c r="G27" i="8"/>
  <c r="G25" i="8"/>
  <c r="G14" i="8"/>
  <c r="G13" i="8"/>
  <c r="G12" i="8"/>
  <c r="K21" i="28"/>
  <c r="L21" i="28" s="1"/>
  <c r="O21" i="28"/>
  <c r="O19" i="28"/>
  <c r="J22" i="28" l="1"/>
  <c r="G26" i="23"/>
  <c r="K31" i="8"/>
  <c r="G24" i="23"/>
  <c r="F24" i="23"/>
  <c r="N28" i="18"/>
  <c r="P27" i="18"/>
  <c r="R27" i="18" s="1"/>
  <c r="E26" i="23"/>
  <c r="F26" i="23" s="1"/>
  <c r="E27" i="18"/>
  <c r="D31" i="8"/>
  <c r="E31" i="8" s="1"/>
  <c r="F31" i="8" s="1"/>
  <c r="N25" i="15"/>
  <c r="L25" i="15"/>
  <c r="O359" i="28"/>
  <c r="O334" i="28"/>
  <c r="N341" i="28"/>
  <c r="N316" i="28"/>
  <c r="O307" i="28"/>
  <c r="A12" i="18"/>
  <c r="F16" i="23"/>
  <c r="C17" i="8"/>
  <c r="C14" i="8"/>
  <c r="C25" i="8"/>
  <c r="H25" i="8" s="1"/>
  <c r="E17" i="8" l="1"/>
  <c r="F17" i="8" s="1"/>
  <c r="H17" i="8"/>
  <c r="K12" i="15"/>
  <c r="L12" i="15" s="1"/>
  <c r="N408" i="28"/>
  <c r="E14" i="8"/>
  <c r="F14" i="8" s="1"/>
  <c r="H14" i="8"/>
  <c r="T27" i="18"/>
  <c r="O341" i="28"/>
  <c r="K11" i="15"/>
  <c r="C43" i="8"/>
  <c r="O316" i="28"/>
  <c r="F9" i="23"/>
  <c r="E25" i="8"/>
  <c r="F25" i="8" s="1"/>
  <c r="C13" i="8"/>
  <c r="E13" i="8" l="1"/>
  <c r="F13" i="8" s="1"/>
  <c r="H13" i="8"/>
  <c r="E43" i="8"/>
  <c r="I43" i="8"/>
  <c r="N317" i="28"/>
  <c r="L11" i="15"/>
  <c r="K26" i="15"/>
  <c r="N342" i="28"/>
  <c r="C12" i="8"/>
  <c r="H12" i="8" s="1"/>
  <c r="A4" i="15"/>
  <c r="A4" i="21"/>
  <c r="A33" i="15"/>
  <c r="A32" i="15"/>
  <c r="F10" i="14"/>
  <c r="E10" i="14"/>
  <c r="D10" i="14"/>
  <c r="E12" i="8" l="1"/>
  <c r="F12" i="8" s="1"/>
  <c r="D8" i="23"/>
  <c r="C11" i="8"/>
  <c r="E13" i="14"/>
  <c r="E15" i="14"/>
  <c r="E17" i="14"/>
  <c r="E19" i="14"/>
  <c r="E12" i="14"/>
  <c r="E20" i="14"/>
  <c r="E23" i="14"/>
  <c r="E24" i="14"/>
  <c r="E14" i="14"/>
  <c r="E21" i="14"/>
  <c r="E22" i="14"/>
  <c r="E26" i="14"/>
  <c r="E16" i="14"/>
  <c r="E18" i="14"/>
  <c r="E25" i="14"/>
  <c r="E27" i="14"/>
  <c r="E11" i="14"/>
  <c r="F13" i="14"/>
  <c r="F15" i="14"/>
  <c r="F17" i="14"/>
  <c r="F19" i="14"/>
  <c r="F12" i="14"/>
  <c r="F14" i="14"/>
  <c r="F16" i="14"/>
  <c r="F18" i="14"/>
  <c r="F20" i="14"/>
  <c r="F22" i="14"/>
  <c r="F24" i="14"/>
  <c r="F25" i="14"/>
  <c r="F26" i="14"/>
  <c r="F23" i="14"/>
  <c r="F11" i="14"/>
  <c r="F21" i="14"/>
  <c r="F27" i="14"/>
  <c r="D12" i="14"/>
  <c r="D14" i="14"/>
  <c r="D16" i="14"/>
  <c r="D18" i="14"/>
  <c r="D20" i="14"/>
  <c r="D13" i="14"/>
  <c r="D15" i="14"/>
  <c r="D17" i="14"/>
  <c r="D19" i="14"/>
  <c r="D21" i="14"/>
  <c r="D23" i="14"/>
  <c r="D25" i="14"/>
  <c r="D22" i="14"/>
  <c r="D24" i="14"/>
  <c r="D11" i="14"/>
  <c r="D26" i="14"/>
  <c r="D27" i="14"/>
  <c r="N10" i="15"/>
  <c r="L10" i="15"/>
  <c r="C42" i="8" l="1"/>
  <c r="I42" i="8" s="1"/>
  <c r="H11" i="8"/>
  <c r="E42" i="8"/>
  <c r="C44" i="8"/>
  <c r="E44" i="8" s="1"/>
  <c r="K10" i="23"/>
  <c r="D28" i="14"/>
  <c r="F28" i="14"/>
  <c r="E28" i="14"/>
  <c r="E17" i="18"/>
  <c r="E18" i="18"/>
  <c r="T18" i="18" s="1"/>
  <c r="E19" i="18"/>
  <c r="T19" i="18" s="1"/>
  <c r="E20" i="18"/>
  <c r="T20" i="18" s="1"/>
  <c r="E21" i="18"/>
  <c r="T21" i="18" s="1"/>
  <c r="E22" i="18"/>
  <c r="T22" i="18" s="1"/>
  <c r="E23" i="18"/>
  <c r="T23" i="18" s="1"/>
  <c r="E24" i="18"/>
  <c r="T24" i="18" s="1"/>
  <c r="E12" i="18"/>
  <c r="L12" i="18" l="1"/>
  <c r="L28" i="18" s="1"/>
  <c r="E28" i="18"/>
  <c r="T17" i="18"/>
  <c r="J26" i="15"/>
  <c r="E31" i="18" s="1"/>
  <c r="L26" i="15" l="1"/>
  <c r="M8" i="23" l="1"/>
  <c r="M18" i="23" l="1"/>
  <c r="M9" i="23"/>
  <c r="F11" i="23"/>
  <c r="K19" i="23"/>
  <c r="K16" i="23"/>
  <c r="M19" i="23" l="1"/>
  <c r="E11" i="8"/>
  <c r="F11" i="8" s="1"/>
  <c r="M16" i="23"/>
  <c r="C30" i="8" l="1"/>
  <c r="H30" i="8" s="1"/>
  <c r="D30" i="8"/>
  <c r="A17" i="18"/>
  <c r="A18" i="18"/>
  <c r="A19" i="18"/>
  <c r="A20" i="18"/>
  <c r="A21" i="18"/>
  <c r="A22" i="18"/>
  <c r="A23" i="18"/>
  <c r="A24" i="18"/>
  <c r="A27" i="18"/>
  <c r="I26" i="15"/>
  <c r="M26" i="15" s="1"/>
  <c r="N26" i="15" s="1"/>
  <c r="X11" i="14"/>
  <c r="X12" i="14"/>
  <c r="X13" i="14" s="1"/>
  <c r="X14" i="14"/>
  <c r="X15" i="14" s="1"/>
  <c r="X16" i="14" s="1"/>
  <c r="X17" i="14" s="1"/>
  <c r="X18" i="14" s="1"/>
  <c r="X19" i="14" s="1"/>
  <c r="X20" i="14" s="1"/>
  <c r="X21" i="14" s="1"/>
  <c r="X22" i="14" s="1"/>
  <c r="X23" i="14" s="1"/>
  <c r="X24" i="14" s="1"/>
  <c r="X25" i="14"/>
  <c r="X26" i="14" s="1"/>
  <c r="X27" i="14" s="1"/>
  <c r="V10" i="14"/>
  <c r="U10" i="14"/>
  <c r="T10" i="14"/>
  <c r="S10" i="14"/>
  <c r="N10" i="14"/>
  <c r="M10" i="14"/>
  <c r="L10" i="14"/>
  <c r="K10" i="14"/>
  <c r="J10" i="14"/>
  <c r="I10" i="14"/>
  <c r="H10" i="14"/>
  <c r="G10" i="14"/>
  <c r="C10" i="14"/>
  <c r="R12" i="14" l="1"/>
  <c r="R14" i="14"/>
  <c r="R16" i="14"/>
  <c r="R18" i="14"/>
  <c r="R20" i="14"/>
  <c r="R17" i="14"/>
  <c r="R21" i="14"/>
  <c r="R24" i="14"/>
  <c r="R19" i="14"/>
  <c r="R25" i="14"/>
  <c r="R27" i="14"/>
  <c r="R13" i="14"/>
  <c r="R15" i="14"/>
  <c r="R22" i="14"/>
  <c r="R23" i="14"/>
  <c r="R26" i="14"/>
  <c r="R11" i="14"/>
  <c r="O12" i="14"/>
  <c r="O14" i="14"/>
  <c r="O16" i="14"/>
  <c r="O18" i="14"/>
  <c r="O20" i="14"/>
  <c r="O13" i="14"/>
  <c r="O15" i="14"/>
  <c r="O17" i="14"/>
  <c r="O19" i="14"/>
  <c r="O21" i="14"/>
  <c r="O23" i="14"/>
  <c r="O24" i="14"/>
  <c r="O22" i="14"/>
  <c r="O25" i="14"/>
  <c r="O11" i="14"/>
  <c r="O26" i="14"/>
  <c r="O27" i="14"/>
  <c r="C12" i="14"/>
  <c r="C14" i="14"/>
  <c r="C16" i="14"/>
  <c r="C18" i="14"/>
  <c r="C20" i="14"/>
  <c r="C17" i="14"/>
  <c r="C21" i="14"/>
  <c r="C24" i="14"/>
  <c r="C19" i="14"/>
  <c r="C27" i="14"/>
  <c r="C13" i="14"/>
  <c r="C25" i="14"/>
  <c r="C15" i="14"/>
  <c r="C22" i="14"/>
  <c r="C23" i="14"/>
  <c r="C26" i="14"/>
  <c r="J13" i="14"/>
  <c r="J15" i="14"/>
  <c r="J17" i="14"/>
  <c r="J19" i="14"/>
  <c r="J12" i="14"/>
  <c r="J14" i="14"/>
  <c r="J16" i="14"/>
  <c r="J18" i="14"/>
  <c r="J20" i="14"/>
  <c r="J22" i="14"/>
  <c r="J24" i="14"/>
  <c r="J23" i="14"/>
  <c r="J25" i="14"/>
  <c r="J27" i="14"/>
  <c r="J21" i="14"/>
  <c r="J11" i="14"/>
  <c r="J26" i="14"/>
  <c r="M13" i="14"/>
  <c r="M15" i="14"/>
  <c r="M17" i="14"/>
  <c r="M19" i="14"/>
  <c r="M12" i="14"/>
  <c r="M14" i="14"/>
  <c r="M16" i="14"/>
  <c r="M18" i="14"/>
  <c r="M20" i="14"/>
  <c r="M22" i="14"/>
  <c r="M24" i="14"/>
  <c r="M21" i="14"/>
  <c r="M11" i="14"/>
  <c r="M23" i="14"/>
  <c r="M25" i="14"/>
  <c r="M27" i="14"/>
  <c r="M26" i="14"/>
  <c r="Q13" i="14"/>
  <c r="Q15" i="14"/>
  <c r="Q17" i="14"/>
  <c r="Q19" i="14"/>
  <c r="Q12" i="14"/>
  <c r="Q14" i="14"/>
  <c r="Q16" i="14"/>
  <c r="Q18" i="14"/>
  <c r="Q20" i="14"/>
  <c r="Q22" i="14"/>
  <c r="Q24" i="14"/>
  <c r="Q25" i="14"/>
  <c r="Q27" i="14"/>
  <c r="Q11" i="14"/>
  <c r="Q21" i="14"/>
  <c r="Q23" i="14"/>
  <c r="Q26" i="14"/>
  <c r="U13" i="14"/>
  <c r="U15" i="14"/>
  <c r="U17" i="14"/>
  <c r="U19" i="14"/>
  <c r="U12" i="14"/>
  <c r="U14" i="14"/>
  <c r="U16" i="14"/>
  <c r="U18" i="14"/>
  <c r="U20" i="14"/>
  <c r="U22" i="14"/>
  <c r="U24" i="14"/>
  <c r="U23" i="14"/>
  <c r="U11" i="14"/>
  <c r="U21" i="14"/>
  <c r="U25" i="14"/>
  <c r="U27" i="14"/>
  <c r="U26" i="14"/>
  <c r="G12" i="14"/>
  <c r="G14" i="14"/>
  <c r="G16" i="14"/>
  <c r="G18" i="14"/>
  <c r="G20" i="14"/>
  <c r="G15" i="14"/>
  <c r="G17" i="14"/>
  <c r="G24" i="14"/>
  <c r="G25" i="14"/>
  <c r="G27" i="14"/>
  <c r="G19" i="14"/>
  <c r="G22" i="14"/>
  <c r="G23" i="14"/>
  <c r="G13" i="14"/>
  <c r="G21" i="14"/>
  <c r="G26" i="14"/>
  <c r="G11" i="14"/>
  <c r="N12" i="14"/>
  <c r="N14" i="14"/>
  <c r="N16" i="14"/>
  <c r="N18" i="14"/>
  <c r="N20" i="14"/>
  <c r="N19" i="14"/>
  <c r="N22" i="14"/>
  <c r="N23" i="14"/>
  <c r="N13" i="14"/>
  <c r="N21" i="14"/>
  <c r="N25" i="14"/>
  <c r="N27" i="14"/>
  <c r="N15" i="14"/>
  <c r="N17" i="14"/>
  <c r="N24" i="14"/>
  <c r="N26" i="14"/>
  <c r="N11" i="14"/>
  <c r="V12" i="14"/>
  <c r="V14" i="14"/>
  <c r="V16" i="14"/>
  <c r="V18" i="14"/>
  <c r="V20" i="14"/>
  <c r="V15" i="14"/>
  <c r="V22" i="14"/>
  <c r="V17" i="14"/>
  <c r="V24" i="14"/>
  <c r="V25" i="14"/>
  <c r="V27" i="14"/>
  <c r="V19" i="14"/>
  <c r="V23" i="14"/>
  <c r="V13" i="14"/>
  <c r="V21" i="14"/>
  <c r="V26" i="14"/>
  <c r="V11" i="14"/>
  <c r="H12" i="14"/>
  <c r="H14" i="14"/>
  <c r="H16" i="14"/>
  <c r="H18" i="14"/>
  <c r="H20" i="14"/>
  <c r="H13" i="14"/>
  <c r="H15" i="14"/>
  <c r="H17" i="14"/>
  <c r="H19" i="14"/>
  <c r="H21" i="14"/>
  <c r="H23" i="14"/>
  <c r="H26" i="14"/>
  <c r="H25" i="14"/>
  <c r="H22" i="14"/>
  <c r="H11" i="14"/>
  <c r="H24" i="14"/>
  <c r="H27" i="14"/>
  <c r="K12" i="14"/>
  <c r="K14" i="14"/>
  <c r="K16" i="14"/>
  <c r="K18" i="14"/>
  <c r="K20" i="14"/>
  <c r="K13" i="14"/>
  <c r="K15" i="14"/>
  <c r="K17" i="14"/>
  <c r="K19" i="14"/>
  <c r="K21" i="14"/>
  <c r="K23" i="14"/>
  <c r="K24" i="14"/>
  <c r="K11" i="14"/>
  <c r="K26" i="14"/>
  <c r="K22" i="14"/>
  <c r="K25" i="14"/>
  <c r="K27" i="14"/>
  <c r="S12" i="14"/>
  <c r="S14" i="14"/>
  <c r="S16" i="14"/>
  <c r="S18" i="14"/>
  <c r="S20" i="14"/>
  <c r="S13" i="14"/>
  <c r="S15" i="14"/>
  <c r="S17" i="14"/>
  <c r="S19" i="14"/>
  <c r="S21" i="14"/>
  <c r="S23" i="14"/>
  <c r="S22" i="14"/>
  <c r="S26" i="14"/>
  <c r="S25" i="14"/>
  <c r="S24" i="14"/>
  <c r="S11" i="14"/>
  <c r="S27" i="14"/>
  <c r="I13" i="14"/>
  <c r="I15" i="14"/>
  <c r="I17" i="14"/>
  <c r="I19" i="14"/>
  <c r="I18" i="14"/>
  <c r="I21" i="14"/>
  <c r="I22" i="14"/>
  <c r="I11" i="14"/>
  <c r="I12" i="14"/>
  <c r="I20" i="14"/>
  <c r="I26" i="14"/>
  <c r="I14" i="14"/>
  <c r="I16" i="14"/>
  <c r="I23" i="14"/>
  <c r="I24" i="14"/>
  <c r="I25" i="14"/>
  <c r="I27" i="14"/>
  <c r="L13" i="14"/>
  <c r="L15" i="14"/>
  <c r="L17" i="14"/>
  <c r="L19" i="14"/>
  <c r="L16" i="14"/>
  <c r="L23" i="14"/>
  <c r="L18" i="14"/>
  <c r="L26" i="14"/>
  <c r="L12" i="14"/>
  <c r="L20" i="14"/>
  <c r="L24" i="14"/>
  <c r="L14" i="14"/>
  <c r="L21" i="14"/>
  <c r="L22" i="14"/>
  <c r="L25" i="14"/>
  <c r="L27" i="14"/>
  <c r="L11" i="14"/>
  <c r="P13" i="14"/>
  <c r="P15" i="14"/>
  <c r="P17" i="14"/>
  <c r="P19" i="14"/>
  <c r="P14" i="14"/>
  <c r="P16" i="14"/>
  <c r="P23" i="14"/>
  <c r="P24" i="14"/>
  <c r="P26" i="14"/>
  <c r="P18" i="14"/>
  <c r="P21" i="14"/>
  <c r="P22" i="14"/>
  <c r="P12" i="14"/>
  <c r="P20" i="14"/>
  <c r="P25" i="14"/>
  <c r="P27" i="14"/>
  <c r="P11" i="14"/>
  <c r="T13" i="14"/>
  <c r="T15" i="14"/>
  <c r="T17" i="14"/>
  <c r="T19" i="14"/>
  <c r="T12" i="14"/>
  <c r="T20" i="14"/>
  <c r="T23" i="14"/>
  <c r="T24" i="14"/>
  <c r="T11" i="14"/>
  <c r="T14" i="14"/>
  <c r="T21" i="14"/>
  <c r="T22" i="14"/>
  <c r="T26" i="14"/>
  <c r="T16" i="14"/>
  <c r="T18" i="14"/>
  <c r="T25" i="14"/>
  <c r="T27" i="14"/>
  <c r="E30" i="8"/>
  <c r="F30" i="8" s="1"/>
  <c r="D36" i="8"/>
  <c r="G32" i="8" l="1"/>
  <c r="G31" i="8"/>
  <c r="G34" i="8"/>
  <c r="G33" i="8"/>
  <c r="G35" i="8"/>
  <c r="G36" i="8"/>
  <c r="T28" i="14"/>
  <c r="V28" i="14"/>
  <c r="I28" i="14"/>
  <c r="Q28" i="14"/>
  <c r="J28" i="14"/>
  <c r="U28" i="14"/>
  <c r="P28" i="14"/>
  <c r="H28" i="14"/>
  <c r="N28" i="14"/>
  <c r="R28" i="14"/>
  <c r="L28" i="14"/>
  <c r="S28" i="14"/>
  <c r="K28" i="14"/>
  <c r="G28" i="14"/>
  <c r="M28" i="14"/>
  <c r="O28" i="14"/>
  <c r="G30" i="8"/>
  <c r="E10" i="23"/>
  <c r="E13" i="23" s="1"/>
  <c r="G25" i="23" s="1"/>
  <c r="E23" i="23" l="1"/>
  <c r="E29" i="23"/>
  <c r="E21" i="23"/>
  <c r="E27" i="23"/>
  <c r="E19" i="23"/>
  <c r="E25" i="23"/>
  <c r="E17" i="23"/>
  <c r="D37" i="8"/>
  <c r="G11" i="8"/>
  <c r="Q28" i="18"/>
  <c r="G43" i="8" s="1"/>
  <c r="H43" i="8" s="1"/>
  <c r="G28" i="18"/>
  <c r="N8" i="23" s="1"/>
  <c r="P12" i="18"/>
  <c r="P28" i="18" l="1"/>
  <c r="G42" i="8" s="1"/>
  <c r="G44" i="8" l="1"/>
  <c r="H44" i="8" s="1"/>
  <c r="H42" i="8"/>
  <c r="C11" i="14"/>
  <c r="D17" i="18" l="1"/>
  <c r="D18" i="18"/>
  <c r="D19" i="18"/>
  <c r="D20" i="18"/>
  <c r="D23" i="18"/>
  <c r="D24" i="18"/>
  <c r="D25" i="18"/>
  <c r="D27" i="18"/>
  <c r="D12" i="18"/>
  <c r="C17" i="18"/>
  <c r="C18" i="18"/>
  <c r="C19" i="18"/>
  <c r="C20" i="18"/>
  <c r="C22" i="18"/>
  <c r="C23" i="18"/>
  <c r="C24" i="18"/>
  <c r="C25" i="18"/>
  <c r="C27" i="18"/>
  <c r="C12" i="18"/>
  <c r="B17" i="18"/>
  <c r="B18" i="18"/>
  <c r="B19" i="18"/>
  <c r="B20" i="18"/>
  <c r="B21" i="18"/>
  <c r="B22" i="18"/>
  <c r="B23" i="18"/>
  <c r="B24" i="18"/>
  <c r="B25" i="18"/>
  <c r="B27" i="18"/>
  <c r="B12" i="18"/>
  <c r="C36" i="8"/>
  <c r="E36" i="8" l="1"/>
  <c r="F36" i="8" s="1"/>
  <c r="H36" i="8"/>
  <c r="R12" i="18"/>
  <c r="R28" i="18" s="1"/>
  <c r="S15" i="18" l="1"/>
  <c r="S16" i="18"/>
  <c r="T12" i="18"/>
  <c r="C28" i="8"/>
  <c r="F8" i="23"/>
  <c r="W16" i="14"/>
  <c r="W19" i="14"/>
  <c r="W24" i="14"/>
  <c r="W21" i="14"/>
  <c r="W15" i="14"/>
  <c r="W25" i="14"/>
  <c r="W11" i="14"/>
  <c r="W27" i="14"/>
  <c r="W22" i="14"/>
  <c r="W17" i="14"/>
  <c r="W13" i="14"/>
  <c r="W23" i="14"/>
  <c r="W14" i="14"/>
  <c r="W26" i="14"/>
  <c r="W18" i="14"/>
  <c r="W20" i="14"/>
  <c r="W12" i="14"/>
  <c r="C28" i="14"/>
  <c r="E28" i="8" l="1"/>
  <c r="F28" i="8" s="1"/>
  <c r="H28" i="8"/>
  <c r="P29" i="18"/>
  <c r="S24" i="18"/>
  <c r="H29" i="18"/>
  <c r="L29" i="18"/>
  <c r="S18" i="18"/>
  <c r="S26" i="18"/>
  <c r="S27" i="18"/>
  <c r="O29" i="18"/>
  <c r="N29" i="18"/>
  <c r="S13" i="18"/>
  <c r="S22" i="18"/>
  <c r="S25" i="18"/>
  <c r="S17" i="18"/>
  <c r="K29" i="18"/>
  <c r="J29" i="18"/>
  <c r="S14" i="18"/>
  <c r="S20" i="18"/>
  <c r="S23" i="18"/>
  <c r="S19" i="18"/>
  <c r="S21" i="18"/>
  <c r="I29" i="18"/>
  <c r="M29" i="18"/>
  <c r="S12" i="18"/>
  <c r="C37" i="8"/>
  <c r="H37" i="8" s="1"/>
  <c r="K17" i="23"/>
  <c r="D10" i="23"/>
  <c r="D13" i="23" s="1"/>
  <c r="R29" i="18"/>
  <c r="Q29" i="18"/>
  <c r="G29" i="18"/>
  <c r="M17" i="23" l="1"/>
  <c r="F10" i="23"/>
  <c r="M10" i="23"/>
  <c r="S28" i="18"/>
  <c r="D29" i="23" l="1"/>
  <c r="D21" i="23"/>
  <c r="D19" i="23"/>
  <c r="D17" i="23"/>
  <c r="D23" i="23"/>
  <c r="D27" i="23"/>
  <c r="D25" i="23"/>
  <c r="F13" i="23"/>
  <c r="F25" i="23" l="1"/>
  <c r="F19" i="23"/>
  <c r="F23" i="23"/>
  <c r="F29" i="23"/>
  <c r="F17" i="23"/>
  <c r="F27" i="23"/>
  <c r="F21" i="23"/>
  <c r="E37" i="8"/>
</calcChain>
</file>

<file path=xl/comments1.xml><?xml version="1.0" encoding="utf-8"?>
<comments xmlns="http://schemas.openxmlformats.org/spreadsheetml/2006/main">
  <authors>
    <author>Tania Mara Chaves Daldegan</author>
    <author>CAUAP-GERENCIA</author>
  </authors>
  <commentList>
    <comment ref="D10" authorId="0" shapeId="0">
      <text>
        <r>
          <rPr>
            <b/>
            <sz val="9"/>
            <color indexed="81"/>
            <rFont val="Segoe UI"/>
            <family val="2"/>
          </rPr>
          <t>Meta da Reprogramação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5" authorId="1" shapeId="0">
      <text>
        <r>
          <rPr>
            <b/>
            <sz val="9"/>
            <color indexed="81"/>
            <rFont val="Segoe UI"/>
            <family val="2"/>
          </rPr>
          <t>CAUAP-GERENCIA: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  <author>Tania Mara Chaves Daldegan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2018, conforme descritivo no Anexo 1.4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pespectivas de </t>
        </r>
        <r>
          <rPr>
            <b/>
            <sz val="12"/>
            <color indexed="10"/>
            <rFont val="Tahoma"/>
            <family val="2"/>
          </rPr>
          <t>Processos Internos, Alavancadores e Pessoas e Infraestrutura.</t>
        </r>
        <r>
          <rPr>
            <b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 no âmbito das pespectivas de </t>
        </r>
        <r>
          <rPr>
            <b/>
            <sz val="12"/>
            <color indexed="10"/>
            <rFont val="Tahoma"/>
            <family val="2"/>
          </rPr>
          <t>Processos Internos, Alavancadores e Pessoas e Infraestrutura.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São os efeitos que devem ser produzidos com a execução do projeto, dentro do seu horizonte do tempo. Refletem o objetivo geral do projeto e representam o seu desdobramento em metas mensuráveis. Resultado = Transformação + Indicador + Meta + Prazo, conforme descritivo no Anexo 1.4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2017 aprovado. Caso tenha feito a Reprogramação 2017 considerar os valores aprovados da Reprogramação 2017.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2018, conforme descritivo no Anexo 1.4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L8" authorId="2" shapeId="0">
      <text>
        <r>
          <rPr>
            <b/>
            <sz val="9"/>
            <color indexed="81"/>
            <rFont val="Segoe UI"/>
            <family val="2"/>
          </rPr>
          <t>Não considerar o valor da despesa de capital no cálculo do percentual.</t>
        </r>
      </text>
    </comment>
  </commentList>
</comments>
</file>

<file path=xl/comments3.xml><?xml version="1.0" encoding="utf-8"?>
<comments xmlns="http://schemas.openxmlformats.org/spreadsheetml/2006/main">
  <authors>
    <author>Gustavo Milhomem Brito Menezes</author>
    <author>Tania Mara Chaves Daldegan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Detalhar o valor no campo das justificativas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12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F16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9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1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3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5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7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8" authorId="1" shapeId="0">
      <text>
        <r>
          <rPr>
            <b/>
            <sz val="9"/>
            <color indexed="81"/>
            <rFont val="Segoe UI"/>
            <family val="2"/>
          </rPr>
          <t>É percentual (%)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9" authorId="1" shapeId="0">
      <text>
        <r>
          <rPr>
            <b/>
            <sz val="9"/>
            <color indexed="81"/>
            <rFont val="Segoe UI"/>
            <family val="2"/>
          </rPr>
          <t>É ponto percentual (pp)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  <author>Flavia Rios Costa</author>
    <author>Tania Mara Chaves Daldegan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2017 aprovado. Caso tenha feito a Reprogramação 2017 considerar os valores aprovados da Reprogramação 2017.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2018.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Siccau/Siscont.net.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2" shapeId="0">
      <text>
        <r>
          <rPr>
            <b/>
            <sz val="9"/>
            <color indexed="81"/>
            <rFont val="Segoe UI"/>
            <family val="2"/>
          </rPr>
          <t>Valores conforme o anexo 1.3 da Programação (ou Reprogramação) 2017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  <author>Tania Mara Chaves Daldegan</author>
  </authors>
  <commentList>
    <comment ref="A7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0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2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6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6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7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7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7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7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8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8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33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36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7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3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2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2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42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42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43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3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43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43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43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44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44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62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65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6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67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9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1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71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71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1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2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72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72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2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2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72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73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73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84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87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8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89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1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93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93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93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93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4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94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94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94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4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94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5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95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107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10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1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12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4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6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6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16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16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7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17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17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17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17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7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18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18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12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3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2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33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7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37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3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8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38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38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38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38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8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39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39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150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53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4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55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7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9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9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59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59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0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60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60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60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60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0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61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61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172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75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6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177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9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81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1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181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181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2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182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182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182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82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82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183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183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195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19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99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200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2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4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4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204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04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5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205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05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05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05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05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06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206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214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217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8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219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1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23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23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223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23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4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224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24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24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24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24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25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225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233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236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37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23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40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2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2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242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42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43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243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43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43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43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43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44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244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255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25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9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260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2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4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64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264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64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5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265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65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65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65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65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66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266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274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277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8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279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1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3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3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283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283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4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284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84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284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84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84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285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285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295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29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9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300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2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4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04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304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304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5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305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05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05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05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05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06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306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322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325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6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327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9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31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31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331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331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2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332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32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32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32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32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33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333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  <comment ref="A347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A350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1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A352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54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56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56" authorId="1" shapeId="0">
      <text>
        <r>
          <rPr>
            <sz val="12"/>
            <color indexed="81"/>
            <rFont val="Segoe UI"/>
            <family val="2"/>
          </rPr>
          <t xml:space="preserve">Verificar o denominador da  fórmula após duplicação da planilha.
</t>
        </r>
      </text>
    </comment>
    <comment ref="N356" authorId="1" shapeId="0">
      <text>
        <r>
          <rPr>
            <b/>
            <sz val="14"/>
            <color indexed="81"/>
            <rFont val="Segoe UI"/>
            <family val="2"/>
          </rPr>
          <t>Apenas para CAU Básicos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356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57" authorId="0" shapeId="0">
      <text>
        <r>
          <rPr>
            <b/>
            <sz val="12"/>
            <color indexed="81"/>
            <rFont val="Tahoma"/>
            <family val="2"/>
          </rPr>
          <t xml:space="preserve">Ações são iniciativas específicas que devem ser executadas dentro de um projeto ou de uma atividade para produzir os resultados esperados.Ação é o que será feito. </t>
        </r>
      </text>
    </comment>
    <comment ref="C357" authorId="1" shapeId="0">
      <text>
        <r>
          <rPr>
            <b/>
            <sz val="12"/>
            <color indexed="81"/>
            <rFont val="Segoe UI"/>
            <family val="2"/>
          </rPr>
          <t xml:space="preserve">Bem ou  serviço qualificado e quantificado resultante da execução da ação. Meta é a quantificação da ação. 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57" authorId="1" shapeId="0">
      <text>
        <r>
          <rPr>
            <b/>
            <sz val="16"/>
            <color indexed="81"/>
            <rFont val="Segoe UI"/>
            <family val="2"/>
          </rPr>
          <t>Resultado é o efeito produzido após a ação realizada, refere-se diretamente a ação.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357" authorId="1" shapeId="0">
      <text>
        <r>
          <rPr>
            <b/>
            <sz val="14"/>
            <color indexed="81"/>
            <rFont val="Segoe UI"/>
            <family val="2"/>
          </rPr>
          <t>Relacionando o executado frente o previsto.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357" authorId="0" shapeId="0">
      <text>
        <r>
          <rPr>
            <b/>
            <sz val="12"/>
            <color indexed="81"/>
            <rFont val="Tahoma"/>
            <family val="2"/>
          </rPr>
          <t>Valores Previstos no Plano de 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57" authorId="1" shapeId="0">
      <text>
        <r>
          <rPr>
            <b/>
            <sz val="16"/>
            <color indexed="81"/>
            <rFont val="Segoe UI"/>
            <family val="2"/>
          </rPr>
          <t>Não considerar o valor da despesa de capital no cálculo do percentual.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358" authorId="1" shapeId="0">
      <text>
        <r>
          <rPr>
            <b/>
            <sz val="14"/>
            <color indexed="81"/>
            <rFont val="Segoe UI"/>
            <family val="2"/>
          </rPr>
          <t>Quantidade prevista da meta</t>
        </r>
      </text>
    </comment>
    <comment ref="D358" authorId="1" shapeId="0">
      <text>
        <r>
          <rPr>
            <b/>
            <sz val="16"/>
            <color indexed="81"/>
            <rFont val="Segoe UI"/>
            <family val="2"/>
          </rPr>
          <t>Descrição textual detalhada da meta relativa à ação.</t>
        </r>
        <r>
          <rPr>
            <b/>
            <sz val="12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<sst xmlns="http://schemas.openxmlformats.org/spreadsheetml/2006/main" count="1842" uniqueCount="786">
  <si>
    <t>Início:</t>
  </si>
  <si>
    <t>Término:</t>
  </si>
  <si>
    <t>3.1.1 Custeados com Recursos do Fundo de Apoio</t>
  </si>
  <si>
    <t>Total</t>
  </si>
  <si>
    <t>Ações</t>
  </si>
  <si>
    <t>Período de Execução</t>
  </si>
  <si>
    <t>Início</t>
  </si>
  <si>
    <t>Término</t>
  </si>
  <si>
    <t>Responsável pela Execução</t>
  </si>
  <si>
    <t>Pessoal</t>
  </si>
  <si>
    <t>Imobilizado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</si>
  <si>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</si>
  <si>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</si>
  <si>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</si>
  <si>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</si>
  <si>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</si>
  <si>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</si>
  <si>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</si>
  <si>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</si>
  <si>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</si>
  <si>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</si>
  <si>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</si>
  <si>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</si>
  <si>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</si>
  <si>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</si>
  <si>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</si>
  <si>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</si>
  <si>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</si>
  <si>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</si>
  <si>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</si>
  <si>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</si>
  <si>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</si>
  <si>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</si>
  <si>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</si>
  <si>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</si>
  <si>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</si>
  <si>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</si>
  <si>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</si>
  <si>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</si>
  <si>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</si>
  <si>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</si>
  <si>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</si>
  <si>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</si>
  <si>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Valores em R$ 1,00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</si>
  <si>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</si>
  <si>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</si>
  <si>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</si>
  <si>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</si>
  <si>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</si>
  <si>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</si>
  <si>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</si>
  <si>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</si>
  <si>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</si>
  <si>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</si>
  <si>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</si>
  <si>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</si>
  <si>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Valorizar a Arquitetura e Urbanismo</t>
  </si>
  <si>
    <t>Tornar a fiscalização um vetor de melhoria do exercício da Arquitetura e Urbanismo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</si>
  <si>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</si>
  <si>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</si>
  <si>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</si>
  <si>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</si>
  <si>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</si>
  <si>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</si>
  <si>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</si>
  <si>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</si>
  <si>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</si>
  <si>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</si>
  <si>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</si>
  <si>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</si>
  <si>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</si>
  <si>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</si>
  <si>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</si>
  <si>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</si>
  <si>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</si>
  <si>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</si>
  <si>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</si>
  <si>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</si>
  <si>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</si>
  <si>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</si>
  <si>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</si>
  <si>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</si>
  <si>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</si>
  <si>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</si>
  <si>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</si>
  <si>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</si>
  <si>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</si>
  <si>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</si>
  <si>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</si>
  <si>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</si>
  <si>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</si>
  <si>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</si>
  <si>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</si>
  <si>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</si>
  <si>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</si>
  <si>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</si>
  <si>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</si>
  <si>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</si>
  <si>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</si>
  <si>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</si>
  <si>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</si>
  <si>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</si>
  <si>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</si>
  <si>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</si>
  <si>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</si>
  <si>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</si>
  <si>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</si>
  <si>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</si>
  <si>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</si>
  <si>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</si>
  <si>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</si>
  <si>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</si>
  <si>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</si>
  <si>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</si>
  <si>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</si>
  <si>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</si>
  <si>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</si>
  <si>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</si>
  <si>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</si>
  <si>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</si>
  <si>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</si>
  <si>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</si>
  <si>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</si>
  <si>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</si>
  <si>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3. DADOS ORÇAMENTÁRIOS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</si>
  <si>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</si>
  <si>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</si>
  <si>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</si>
  <si>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</si>
  <si>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</si>
  <si>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</si>
  <si>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</si>
  <si>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</si>
  <si>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</si>
  <si>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</si>
  <si>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</si>
  <si>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</si>
  <si>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</si>
  <si>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</si>
  <si>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</si>
  <si>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</si>
  <si>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</si>
  <si>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</si>
  <si>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</si>
  <si>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</si>
  <si>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</si>
  <si>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</si>
  <si>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</si>
  <si>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</si>
  <si>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 xml:space="preserve">Objetivo Geral </t>
  </si>
  <si>
    <t>LEGENDA: P = PROJETO/ A = ATIVIDADE/ FP = FUNDO DE APOIO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</si>
  <si>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</si>
  <si>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</si>
  <si>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</si>
  <si>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</si>
  <si>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</si>
  <si>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</si>
  <si>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</si>
  <si>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</si>
  <si>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trimestral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</si>
  <si>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</si>
  <si>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</si>
  <si>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</si>
  <si>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</si>
  <si>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</si>
  <si>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</si>
  <si>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</si>
  <si>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</si>
  <si>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</si>
  <si>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</si>
  <si>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</si>
  <si>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</si>
  <si>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</si>
  <si>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</si>
  <si>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</si>
  <si>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</si>
  <si>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</si>
  <si>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</si>
  <si>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</si>
  <si>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</si>
  <si>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</si>
  <si>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</si>
  <si>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</si>
  <si>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</si>
  <si>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</si>
  <si>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</si>
  <si>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</si>
  <si>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</si>
  <si>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</si>
  <si>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</si>
  <si>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 xml:space="preserve">II.3 Aporte ao CSC </t>
  </si>
  <si>
    <t>Atividades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</si>
  <si>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</si>
  <si>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</si>
  <si>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</si>
  <si>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</si>
  <si>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</si>
  <si>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</si>
  <si>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</si>
  <si>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</si>
  <si>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</si>
  <si>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</si>
  <si>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</si>
  <si>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</si>
  <si>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</si>
  <si>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</si>
  <si>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</si>
  <si>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</si>
  <si>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</si>
  <si>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</si>
  <si>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</si>
  <si>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</si>
  <si>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</si>
  <si>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</si>
  <si>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</si>
  <si>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</si>
  <si>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</si>
  <si>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</si>
  <si>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Valores                        (C=B-A)</t>
  </si>
  <si>
    <t xml:space="preserve">Resultados Esperados </t>
  </si>
  <si>
    <t>ativo circulante
     ____________________ 
passivo circulante</t>
  </si>
  <si>
    <t>COMENTÁRIOS/JUSTIFICATIVAS :</t>
  </si>
  <si>
    <r>
      <t xml:space="preserve">Patrocínio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</si>
  <si>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o valor total das rescisões contratuais, auxílio alimentação, auxílio transporte, plano de saúde e demais benefícios)</t>
    </r>
  </si>
  <si>
    <t>1. QUADRO GERAL</t>
  </si>
  <si>
    <t xml:space="preserve">2. AVALIAÇÃO GERAL </t>
  </si>
  <si>
    <t>Fundo de Apoio</t>
  </si>
  <si>
    <t>% Utilização do Fundo de Apoio</t>
  </si>
  <si>
    <t>Meta 2017</t>
  </si>
  <si>
    <t>Meta 2017 - Revisada</t>
  </si>
  <si>
    <t xml:space="preserve">Meta 2018 - Prevista </t>
  </si>
  <si>
    <t>PLANO DE AÇÃO - PROGRAMAÇÃO 2018</t>
  </si>
  <si>
    <t>Resultado</t>
  </si>
  <si>
    <t>Orientação:  Na proposta da Programação 2018, para as receitas de Arrecadação - anuidades, RRT, taxas e multas, devem ser considerados os valores constantes das Diretrizes da Programação 2018. As células sinalizadas, em cinza, são fórmulas e não devem ser modificadas. Verificar os comentários colocando o cursor na célula correspondente, no cabeçalho.</t>
  </si>
  <si>
    <t>Anexo 1.2 - Demonstrativo de Usos e Fontes - Programação 2018</t>
  </si>
  <si>
    <t>1.1.3 RRT</t>
  </si>
  <si>
    <t>Programação 2017  (A)</t>
  </si>
  <si>
    <t>Programação 2018   (B)</t>
  </si>
  <si>
    <t>Valor da Programação 2017 (R$)</t>
  </si>
  <si>
    <t>Valor da Programação 2018 (R$)</t>
  </si>
  <si>
    <t xml:space="preserve">BASE DE CÁLCULO </t>
  </si>
  <si>
    <t xml:space="preserve">Variação </t>
  </si>
  <si>
    <t>Anexo 1.3- Aplicações por Projeto/Atividade - por Elemento de Despesa (Consolidado) - Programação 2018</t>
  </si>
  <si>
    <t>Programação 2018</t>
  </si>
  <si>
    <t>Anexo 1.4 - Quadro Descritivo de Ações e Metas do Plano de Ação - Programação 2018</t>
  </si>
  <si>
    <t xml:space="preserve">Tipo (Projeto ou  Atividade): </t>
  </si>
  <si>
    <t>Objetivo Geral :</t>
  </si>
  <si>
    <t xml:space="preserve">Resultado esperado do Projeto/Atividade: </t>
  </si>
  <si>
    <t>Nº</t>
  </si>
  <si>
    <t>Descrição da Ação</t>
  </si>
  <si>
    <t>Custo da Ação (R$)</t>
  </si>
  <si>
    <t>% Partic.
(G)</t>
  </si>
  <si>
    <t>Metas Físicas</t>
  </si>
  <si>
    <t>Indicador da ação</t>
  </si>
  <si>
    <t>Programação 2017
(A)</t>
  </si>
  <si>
    <t>Quantificação da meta</t>
  </si>
  <si>
    <t>Descrição da meta</t>
  </si>
  <si>
    <t>Programação 2018
(B)</t>
  </si>
  <si>
    <t>Orientação:  Selecionar os objetivos estratégicos prioritários em âmbito local trabalhados em 2018. Os objetivos estratégicos em âmbito nacional (Fiscalização e Atendimento) devem ser obrigatoriamente trabalhados.</t>
  </si>
  <si>
    <t>Obs.: Os Indicadores devem ser vinculados aos objetivos estratégicos priorizados no Mapa Estratégico do CAU/UF, ou seja, os indicadores dos objetivos estratégicos escolhidos no Mapa Estratégico devem ser priorizados.</t>
  </si>
  <si>
    <t>%
(D=C/A)</t>
  </si>
  <si>
    <t>% 
(F = E/A *100)</t>
  </si>
  <si>
    <t>Anexo 1.1- Limites de Aplicação dos Recursos Estratégicos - Programação 2018</t>
  </si>
  <si>
    <t xml:space="preserve">CATEGORIA ECONÔMICA </t>
  </si>
  <si>
    <t>Variação % 
(F=E-D)</t>
  </si>
  <si>
    <t>Corrente</t>
  </si>
  <si>
    <t xml:space="preserve">Capital </t>
  </si>
  <si>
    <t>RESUMO DA PROGRAMAÇÃO  2018 - POR CATEGORIA ECONÔMICA</t>
  </si>
  <si>
    <t xml:space="preserve">Programação 2017 (A)
</t>
  </si>
  <si>
    <t xml:space="preserve">Programação 2017 (D)
</t>
  </si>
  <si>
    <t>Programação 2018 (E)</t>
  </si>
  <si>
    <t xml:space="preserve">FONTES </t>
  </si>
  <si>
    <t>USOS</t>
  </si>
  <si>
    <t>Variação % 
(C=B/A)</t>
  </si>
  <si>
    <t xml:space="preserve">Programação 2018 (B)
</t>
  </si>
  <si>
    <t>5.  Receita da Arrecadação Líquida (RAL = 3 - 4)</t>
  </si>
  <si>
    <t>Σ dos orçamentos dos municípios do Estado destinados à políticas públicas de planejamento e gestão do território
--------------------------------------------------------------------------- x 100
totais dos orçamentos dos municípios do Estado</t>
  </si>
  <si>
    <t>Anual</t>
  </si>
  <si>
    <t>Trimestral</t>
  </si>
  <si>
    <t>quantidade de presença profissional (com RRT)
---------------------------------------------------------------------- x 100
número de serviços fiscalizados no Estado</t>
  </si>
  <si>
    <t>quantidade de orientações gerais realizadas pelo CAU/UF
----------------------------------------------
número de orientações propostas a serem realizadas</t>
  </si>
  <si>
    <t>quantidade de denúncias atendidas pelo CAU/UF
----------------------------------------------------------------------- x100
número de denúncias recebidas pelo CAU/UF</t>
  </si>
  <si>
    <t>número de processos de fiscalização concluídos 
em um ano
---------------------------------------------------------------- x 100
 número total de processos de fiscalização</t>
  </si>
  <si>
    <t>número de municípios no Estado que possuem um órgão de planejamento urbano
-------------------------------------------------------------------------------------
total de municípios do Estado (= total da amostragem definida)</t>
  </si>
  <si>
    <t>número de municípios no Estado que aplicam a Lei de Assistência Técnica 
----------------------------------------------------------------------x 100
total de municípios do Estado
 (= total da amostragem definida)</t>
  </si>
  <si>
    <t>total de obras públicas de Arquitetura e Urbanismo realizadas via concurso nos municípios do Estado
----------------------------------------------------------------
total de obras públicas de Arquitetura e Urbanismo nos municípios do Estado</t>
  </si>
  <si>
    <t>número total de RRT do Estado
_______________________________________
população do Estado (1000 habitantes)
(valor do trimestre)</t>
  </si>
  <si>
    <t>número de planos diretores que contemplam planos urbanísticos nos municípios do Estado
             ___________________________________________     x 100
número de planos diretores
nos municípios do Estado
(acumulado no ano)</t>
  </si>
  <si>
    <r>
      <t xml:space="preserve">Índice da capacidade de fiscalização (Estados) </t>
    </r>
    <r>
      <rPr>
        <sz val="20"/>
        <color rgb="FFFF0000"/>
        <rFont val="Calibri"/>
        <family val="2"/>
        <scheme val="minor"/>
      </rPr>
      <t>INDICADOR EM REVISÃO</t>
    </r>
    <r>
      <rPr>
        <sz val="20"/>
        <color theme="1"/>
        <rFont val="Calibri"/>
        <family val="2"/>
        <scheme val="minor"/>
      </rPr>
      <t xml:space="preserve"> </t>
    </r>
  </si>
  <si>
    <r>
      <t xml:space="preserve">quantidade de serviços 
fiscalizados pelo CAU/UF
             _____________________________     x 100
</t>
    </r>
    <r>
      <rPr>
        <sz val="20"/>
        <color rgb="FFFF0000"/>
        <rFont val="Calibri"/>
        <family val="2"/>
        <scheme val="minor"/>
      </rPr>
      <t>número de serviços em execução 
conhecidos no Estado</t>
    </r>
    <r>
      <rPr>
        <sz val="20"/>
        <color theme="1"/>
        <rFont val="Calibri"/>
        <family val="2"/>
        <scheme val="minor"/>
      </rPr>
      <t xml:space="preserve">
(acumulado no ano)</t>
    </r>
  </si>
  <si>
    <r>
      <t xml:space="preserve">Índice da capacidade de fiscalização (%) - (CAU/UF)                                                                                       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</si>
  <si>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t xml:space="preserve">quantidade de serviços fiscalizados pelo CAU/UF
----------------------------------------------------------------------
</t>
    </r>
    <r>
      <rPr>
        <b/>
        <sz val="20"/>
        <color rgb="FF203764"/>
        <rFont val="Calibri"/>
        <family val="2"/>
        <scheme val="minor"/>
      </rPr>
      <t>número de serviços propostos a serem fiscalizados</t>
    </r>
  </si>
  <si>
    <r>
      <t xml:space="preserve">Índice de presença profissional </t>
    </r>
    <r>
      <rPr>
        <b/>
        <sz val="20"/>
        <color theme="8" tint="-0.499984740745262"/>
        <rFont val="Calibri"/>
        <family val="2"/>
        <scheme val="minor"/>
      </rPr>
      <t>nas obras</t>
    </r>
    <r>
      <rPr>
        <sz val="20"/>
        <rFont val="Calibri"/>
        <family val="2"/>
        <scheme val="minor"/>
      </rPr>
      <t xml:space="preserve"> e  serviços fiscalizados  (%) - </t>
    </r>
    <r>
      <rPr>
        <b/>
        <sz val="20"/>
        <rFont val="Calibri"/>
        <family val="2"/>
        <scheme val="minor"/>
      </rPr>
      <t>(CAU/UF)</t>
    </r>
  </si>
  <si>
    <r>
      <t xml:space="preserve">Índice de RRT por mês por profissional ativo (Estados) </t>
    </r>
    <r>
      <rPr>
        <sz val="20"/>
        <color rgb="FFFF0000"/>
        <rFont val="Calibri"/>
        <family val="2"/>
        <scheme val="minor"/>
      </rPr>
      <t xml:space="preserve">INDICADOR EM REVISÃO </t>
    </r>
  </si>
  <si>
    <r>
      <t>número total de RRT registrados</t>
    </r>
    <r>
      <rPr>
        <sz val="20"/>
        <color rgb="FFFF0000"/>
        <rFont val="Calibri"/>
        <family val="2"/>
        <scheme val="minor"/>
      </rPr>
      <t xml:space="preserve"> por mês </t>
    </r>
    <r>
      <rPr>
        <sz val="20"/>
        <color theme="1"/>
        <rFont val="Calibri"/>
        <family val="2"/>
        <scheme val="minor"/>
      </rPr>
      <t xml:space="preserve">
 ________________________________________
número total de 
profissionais ativos no Estado</t>
    </r>
  </si>
  <si>
    <r>
      <t xml:space="preserve">Índice de RRT por profissional ativo (Qde) - </t>
    </r>
    <r>
      <rPr>
        <b/>
        <sz val="20"/>
        <rFont val="Calibri"/>
        <family val="2"/>
        <scheme val="minor"/>
      </rPr>
      <t xml:space="preserve">(CAU/UF) 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</si>
  <si>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rPr>
        <b/>
        <sz val="20"/>
        <color rgb="FF203764"/>
        <rFont val="Calibri"/>
        <family val="2"/>
        <scheme val="minor"/>
      </rPr>
      <t>número total de RRT registrados</t>
    </r>
    <r>
      <rPr>
        <b/>
        <sz val="20"/>
        <rFont val="Calibri"/>
        <family val="2"/>
        <scheme val="minor"/>
      </rPr>
      <t xml:space="preserve"> </t>
    </r>
    <r>
      <rPr>
        <sz val="20"/>
        <rFont val="Calibri"/>
        <family val="2"/>
        <scheme val="minor"/>
      </rPr>
      <t xml:space="preserve">
--------------------------------------------------------------------- x 100
número total de profissionais ativos no Estado</t>
    </r>
  </si>
  <si>
    <r>
      <t xml:space="preserve">Índice de capacidade de atendimento de denúncias  (%) - (CAU/UF)
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</si>
  <si>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t xml:space="preserve">Índice de orientações gerais  realizadas  (%) - (CAU/UF)
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</si>
  <si>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t xml:space="preserve">Índice de eficiência na conclusão de processos de fiscalização  (%) - (CAU/UF)
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</si>
  <si>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t xml:space="preserve">Índice de presença profissional em órgãos de planejamento e gestão urbana (Estados) 
</t>
    </r>
    <r>
      <rPr>
        <sz val="20"/>
        <color rgb="FFFF0000"/>
        <rFont val="Calibri"/>
        <family val="2"/>
        <scheme val="minor"/>
      </rPr>
      <t>INDICADOR PARA REVISÃO</t>
    </r>
  </si>
  <si>
    <r>
      <t>Índice de presença profissional em órgãos de planejamento e gestão urbana (%) -</t>
    </r>
    <r>
      <rPr>
        <b/>
        <sz val="20"/>
        <rFont val="Calibri"/>
        <family val="2"/>
        <scheme val="minor"/>
      </rPr>
      <t xml:space="preserve"> (CAU/UF)
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</si>
  <si>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t xml:space="preserve">Participação do CAU na elaboração ou regulamentação da Lei da Asssitência Técnica Gratuita (Lei nº 11.888/08) (%) - </t>
    </r>
    <r>
      <rPr>
        <b/>
        <sz val="20"/>
        <rFont val="Calibri"/>
        <family val="2"/>
        <scheme val="minor"/>
      </rPr>
      <t xml:space="preserve">(CAU/UF)
</t>
    </r>
    <r>
      <rPr>
        <b/>
        <sz val="20"/>
        <color rgb="FF203764"/>
        <rFont val="Calibri"/>
        <family val="2"/>
        <scheme val="minor"/>
      </rPr>
      <t xml:space="preserve">INDICADOR PROPOSTO </t>
    </r>
  </si>
  <si>
    <r>
      <rPr>
        <sz val="20"/>
        <color rgb="FFFF0000"/>
        <rFont val="Calibri"/>
        <family val="2"/>
        <scheme val="minor"/>
      </rPr>
      <t xml:space="preserve">Trimestral </t>
    </r>
    <r>
      <rPr>
        <sz val="20"/>
        <color theme="1"/>
        <rFont val="Calibri"/>
        <family val="2"/>
        <scheme val="minor"/>
      </rPr>
      <t xml:space="preserve">
ANUAL (proposta de alteração da periodicidade)</t>
    </r>
  </si>
  <si>
    <r>
      <t xml:space="preserve">Índice de obras públicas de Arquitetura e Urbanismo realizadas via concurso (%) - </t>
    </r>
    <r>
      <rPr>
        <b/>
        <sz val="20"/>
        <rFont val="Calibri"/>
        <family val="2"/>
        <scheme val="minor"/>
      </rPr>
      <t xml:space="preserve">(CAU/UF)
</t>
    </r>
    <r>
      <rPr>
        <b/>
        <sz val="20"/>
        <color rgb="FF203764"/>
        <rFont val="Calibri"/>
        <family val="2"/>
        <scheme val="minor"/>
      </rPr>
      <t>PROPOSTA: APLICAR PARA  MUNICÍPIOS COM MAIS DE 100 MIL HABITANTES</t>
    </r>
  </si>
  <si>
    <r>
      <t>Redução de projetos tipo replicáveis para o país/estado/</t>
    </r>
    <r>
      <rPr>
        <sz val="20"/>
        <color rgb="FFFF0000"/>
        <rFont val="Calibri"/>
        <family val="2"/>
        <scheme val="minor"/>
      </rPr>
      <t xml:space="preserve">município </t>
    </r>
    <r>
      <rPr>
        <sz val="20"/>
        <color theme="1"/>
        <rFont val="Calibri"/>
        <family val="2"/>
        <scheme val="minor"/>
      </rPr>
      <t xml:space="preserve">(Estados)
</t>
    </r>
    <r>
      <rPr>
        <b/>
        <sz val="20"/>
        <color rgb="FF002060"/>
        <rFont val="Calibri"/>
        <family val="2"/>
        <scheme val="minor"/>
      </rPr>
      <t>PROPOSTA: APLICAR APENAS PARA PAÍS E ESTADOS</t>
    </r>
  </si>
  <si>
    <r>
      <t>número de projetos tipo
nos</t>
    </r>
    <r>
      <rPr>
        <sz val="20"/>
        <color rgb="FFFF0000"/>
        <rFont val="Calibri"/>
        <family val="2"/>
        <scheme val="minor"/>
      </rPr>
      <t xml:space="preserve"> municípios</t>
    </r>
    <r>
      <rPr>
        <sz val="20"/>
        <color theme="1"/>
        <rFont val="Calibri"/>
        <family val="2"/>
        <scheme val="minor"/>
      </rPr>
      <t xml:space="preserve"> do Estado
_______________________________
total de órgãos dos 
</t>
    </r>
    <r>
      <rPr>
        <sz val="20"/>
        <color rgb="FFFF0000"/>
        <rFont val="Calibri"/>
        <family val="2"/>
        <scheme val="minor"/>
      </rPr>
      <t xml:space="preserve">municípios </t>
    </r>
    <r>
      <rPr>
        <sz val="20"/>
        <color theme="1"/>
        <rFont val="Calibri"/>
        <family val="2"/>
        <scheme val="minor"/>
      </rPr>
      <t>do Estado
(acumulado no ano)</t>
    </r>
  </si>
  <si>
    <r>
      <rPr>
        <sz val="20"/>
        <color rgb="FFFF0000"/>
        <rFont val="Calibri"/>
        <family val="2"/>
        <scheme val="minor"/>
      </rPr>
      <t xml:space="preserve">Índice de escolas que possuem disciplinas com conteúdo sobre a ética profissional (%) - (CAU/UF)
</t>
    </r>
    <r>
      <rPr>
        <sz val="20"/>
        <color theme="1"/>
        <rFont val="Calibri"/>
        <family val="2"/>
        <scheme val="minor"/>
      </rPr>
      <t xml:space="preserve">
</t>
    </r>
    <r>
      <rPr>
        <b/>
        <sz val="20"/>
        <color rgb="FF002060"/>
        <rFont val="Calibri"/>
        <family val="2"/>
        <scheme val="minor"/>
      </rPr>
      <t xml:space="preserve">PROPOSTA PARA A DENOMINAÇÃO: Índice de escolas que possuem disciplina específica de ética profissional (%) - (CAU/UF) </t>
    </r>
  </si>
  <si>
    <t>Programação 2017</t>
  </si>
  <si>
    <t>Valores
 (C=B-A)</t>
  </si>
  <si>
    <t>%        
(D=C/B)</t>
  </si>
  <si>
    <t>1.1.1.1.2 Anuidade Exercícios anteriores</t>
  </si>
  <si>
    <t>1.1.1.2.2 Anuidade Exercícios anteriores</t>
  </si>
  <si>
    <t>OBS: No item da categoria dos "Usos Correntes", deverão ser considerados os valores dos Aportes ao Fundo de Apoio, ao CSC e Fundo de Reserva do CSC, e à Reserva de Contingência.</t>
  </si>
  <si>
    <t>número de manifestações técnicas aproveitadas pelo 
MEC
           _________________________   x 100
número de manifestações técnicas apresentadas pelo 
CAU ao MEC</t>
  </si>
  <si>
    <t>Trimestal</t>
  </si>
  <si>
    <t>número de propostas de DCN aprovadas pelo 
CNE
           _________________________   x 100
número de propostas de DCN apresentadas pelo CAU 
ao CNE</t>
  </si>
  <si>
    <t>ANEXOS</t>
  </si>
  <si>
    <t>1.1.1.1.1 Anuidade 2018</t>
  </si>
  <si>
    <t>1.1.1.2.1 Anuidade 2018</t>
  </si>
  <si>
    <t>Comentários:</t>
  </si>
  <si>
    <t>MAPA ESTRATÉGICO CAU/AP</t>
  </si>
  <si>
    <t>CAU/AP</t>
  </si>
  <si>
    <t>Manutenção das Atividades Administrativas</t>
  </si>
  <si>
    <t>Atendimento e relacionamento com arquitetos e urbanistas e a sociedade</t>
  </si>
  <si>
    <t>Fiscalização</t>
  </si>
  <si>
    <t>Comunicação</t>
  </si>
  <si>
    <t>Reserva de Contingência</t>
  </si>
  <si>
    <t>Colaborador Valorizado</t>
  </si>
  <si>
    <t>Presidência e Plenárias</t>
  </si>
  <si>
    <t>Comissão de Planejamento, Finanças, Orçamento e Administração - CPFOA</t>
  </si>
  <si>
    <t>Comissão de  Políticas Urbana e Ambiental - CPUA</t>
  </si>
  <si>
    <t>Assistência Técnica em Habitações de Interesse Social – ATHIS</t>
  </si>
  <si>
    <t>p</t>
  </si>
  <si>
    <t>A</t>
  </si>
  <si>
    <t>P</t>
  </si>
  <si>
    <t>Comissão de Ensino e Formação, Ética e Exercício Profissional - CEFEEP</t>
  </si>
  <si>
    <t>Garantir  pleno funcionamento do CAU-AP para atender com eficácia e efetividade aos profissionais e a sociedade.</t>
  </si>
  <si>
    <t>Promover o atendimento eficaz para o bom relacionamento entre o CAU/AP e os Profissionais Arquitetos e Urbanistas e Sociedade.</t>
  </si>
  <si>
    <t>Garantir a eficácia das atividades desenvolvidas pela fiscalização do CAU/AP.</t>
  </si>
  <si>
    <t>Aprimorar a comunicação entre o CAU/AP, os Arquitetos Urbanistas e a sociedade.</t>
  </si>
  <si>
    <t>Compartilhamento das despesas incorridas na gestão, manutenção e evolução dos serviços do Centro de Serviços Compartilhados</t>
  </si>
  <si>
    <t xml:space="preserve"> Garantir recurso para suportar eventuais ações de natureza estratégica e operacional não contempladas no Plano de Ação.</t>
  </si>
  <si>
    <t>Destinar recursos orçamentários para compra de um imovel, ou reforma de imóvel cedido onde funcionará a sede do Conselho.</t>
  </si>
  <si>
    <t>Desenvolver competências dos colaboradores  para o desenvolvimento de suas habilidades, com vista no aprimoramento no desempenho de suas atividades.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</si>
  <si>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</si>
  <si>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</si>
  <si>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</si>
  <si>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Implantar ações que estimulem o cumprimento da Lei 11.888/2008.</t>
  </si>
  <si>
    <t>Garantir totalmente o bom funcionamento do CAU/AP.</t>
  </si>
  <si>
    <t>Garantir o atendimento de excelência no CAU/AP.</t>
  </si>
  <si>
    <t>Garantir uma fiscalização  de excelência no Estado do Amapá.</t>
  </si>
  <si>
    <t>Garantir a prestação dos serviços de assessoria de comunicação para  promover a imagem do CAU/AP.</t>
  </si>
  <si>
    <t>Assegurar a evolução e despesas relativas ao CSC-CAU- Resolução CAU/BR Nº 92</t>
  </si>
  <si>
    <t>Manter o equilíbrio entre as receitas e as despesas do CAU/AP.</t>
  </si>
  <si>
    <t>Cobrir todas as despesas emergências não contempladas pelo planejamento.</t>
  </si>
  <si>
    <t>Ter uma sede definitiva para o CAU/AP, para não necessitar desembolsos com aluguel.</t>
  </si>
  <si>
    <t>Ter servidores e dirigentes capacitados assegurando o bom andamento das atividades do CAU/AP.</t>
  </si>
  <si>
    <t>Garantir a representação da Instituição pelo Presidente do CAU/AP.</t>
  </si>
  <si>
    <t>Garantir a representação do Coordenador da CPFOA em eventos do COA/BR, para continuidade das ações estratégicas do planejamento e finaças do CAU/AP.</t>
  </si>
  <si>
    <t>Garantir a participação do coordenador nos eventos do CEP/BR, para continuidade das ações da CEEP no Amapá.</t>
  </si>
  <si>
    <t>Garantir a participação do coordenador nos eventos do CPUA/BR, para continuidade das ações da CPUA no Amapá.</t>
  </si>
  <si>
    <t>Garantir o subsídios para atuação da profissão junto às pessoas de baixa renda.</t>
  </si>
  <si>
    <t>Gerência Geral</t>
  </si>
  <si>
    <t>Presidência</t>
  </si>
  <si>
    <t>Realização de Palestra/curso Capacitação</t>
  </si>
  <si>
    <t xml:space="preserve">Capacitação de Profissionais para incentivar a promoção de assistência social em AU. Previsão de locação de espaço para realização da palestra/curso, contratação de Profissional capacitado para ministrar a palestra/curso, com previsão de 02 dias, com capacidade para 100 pessoas.
</t>
  </si>
  <si>
    <t>60%  dos participantes efetivamente capacitados para atuação ATHIS.</t>
  </si>
  <si>
    <t>Projeto</t>
  </si>
  <si>
    <t>Orientar profissionais e empresas de Arquitetura e Urbanismo, entidades do poder público pertinente ao tema sobre o papel de cada parte para o cumprimento da Lei 11.888/2008.</t>
  </si>
  <si>
    <t>Atividade</t>
  </si>
  <si>
    <t xml:space="preserve">Proporcionar ambiente de debate sobre política urbana e ambiental </t>
  </si>
  <si>
    <t>Participação  dos Conselheiros e convidados em reuniões da comissão, eventos, seminários e cursos</t>
  </si>
  <si>
    <t>Assegurar aos conselheiros condições mínimas de estadias e manutenção nas designações do CAU/AP.</t>
  </si>
  <si>
    <t xml:space="preserve">participação do conselheiro efetivada/prevista </t>
  </si>
  <si>
    <t>Assegurar aos Conselheiros condições de deslocamento nas designações do CAU/AP.</t>
  </si>
  <si>
    <t>passagens compradas/previstas</t>
  </si>
  <si>
    <t>Realização de Palestra/Seminário</t>
  </si>
  <si>
    <t xml:space="preserve">Seminário voltado aos Profissionais, com intuito de incentivar boas práticas de políticas urbanas e ambientais no Estado do Amapá.
</t>
  </si>
  <si>
    <t>Participação efetiva de 80%  dos profissionais inscritos no seminário.</t>
  </si>
  <si>
    <t xml:space="preserve">palestras realizadas/ previstas </t>
  </si>
  <si>
    <t>Realizar 01 Palestra/curso de Orientação Profissional sobre  projeto e a construção de habitação de interesse social.</t>
  </si>
  <si>
    <t>Coordenador da CPUA</t>
  </si>
  <si>
    <t xml:space="preserve">Fiscalização do exercício da profissão de arquitetura e urbanismo, disseminação do código de ética e disciplina, e analise e julgamento dos processos de ética </t>
  </si>
  <si>
    <t>Garantir a participação de 1 representante da CEEP em 6 reuniões promovidas pela Comissão de Ética do CAU/BR.</t>
  </si>
  <si>
    <t>Realizar Palestra/curso de Orientação Profissional sobre ética e exercício profissional.</t>
  </si>
  <si>
    <t xml:space="preserve">Seminário voltado aos Profissionais, com intuito de incentivar o exercício com éticas e boas práticas profissionais no Estado do Amapá.
</t>
  </si>
  <si>
    <t>Garantir e zelar pela representação institucional, bem como coordenar os trabalhos das reuniões plenárias.</t>
  </si>
  <si>
    <t>Acompanhamento, orientação e supervisão das atividades de Planejamento, Orçamento e Finanças do CAU/AP.</t>
  </si>
  <si>
    <t>Garantir a participação de 1 representantes da CPFOA em 4 reuniões promovidas pela Comissão de Planejamento e Finanças do CAU/BR.</t>
  </si>
  <si>
    <t>Coordenador da CPFOA</t>
  </si>
  <si>
    <t>Valorizar a arquitetura e urbanismo</t>
  </si>
  <si>
    <t>Cumprimento do calendário anual de reuniões do CAU/AP e CAU/BR e participação em eventos de interesse da profissão de arquitetura e Urbanismo.</t>
  </si>
  <si>
    <t>Assegurar à presidência condições mínimas de estadias e manutenção nas designações do CAU/AP.</t>
  </si>
  <si>
    <t>Participação em eventos realizados/previstos</t>
  </si>
  <si>
    <t>Assegurar à Presidência condições de deslocamento nas designações do CAU/AP.</t>
  </si>
  <si>
    <t>Aline Rodrigues de Aguiar</t>
  </si>
  <si>
    <t>Melhoria no atendimento e relacionamento com a sociedade e profissionais, através do desenvolvimento de competências do quadro de pessoal do conselho.</t>
  </si>
  <si>
    <t>Aline Aguiar Rodrigues</t>
  </si>
  <si>
    <t xml:space="preserve"> Capacitar  servidores</t>
  </si>
  <si>
    <t>Garantir 100% recursos orçamentários para o pagamento 04 cursos e participações em 02 eventos destinado aos servidores do  CAU/AP.</t>
  </si>
  <si>
    <t xml:space="preserve">Capacitação, espacialização  e valorização do quadro de servidores do CAU/AP. </t>
  </si>
  <si>
    <t xml:space="preserve">Quant de funcionários capacitados X quant. total de funcionários </t>
  </si>
  <si>
    <t>Estruturação da sede própria do CAU/AP.</t>
  </si>
  <si>
    <t>Aquisição da sede própria.</t>
  </si>
  <si>
    <t>Estruturação de Sede</t>
  </si>
  <si>
    <t>Adquirir 01 imóvel ou concessão de imóvel pelo governo, onde funcionará a sede do Conselho.</t>
  </si>
  <si>
    <t>Imóvel de aproximadamente 190 m², contendo 01 sala para fiscalização, 01 sala para presidência, 01 sala para atendimento, 01 sala para gerência e jurídico, 01 sala de reuniões, 03 banheiros, 01 depósito, garagem para 02 carros. Pagamento à vista.</t>
  </si>
  <si>
    <t>Atender as necessidades do conselho e assegurar a execução das atividades administrativas do CAU/AP. Uso do superávit financeiro para o investimento.</t>
  </si>
  <si>
    <t xml:space="preserve">imóvel adquirido/previsto </t>
  </si>
  <si>
    <t>Reserva de contingência</t>
  </si>
  <si>
    <t>Suprir financeiramente ações estratégicas e operacionais não comtempladas no Plano de Ação aprovado</t>
  </si>
  <si>
    <t>Garantir Recursos para o manutenção das atividades dos CAU/UFs Básicos, visando o fortalecimento e o desenvolvimento da profissão de arquiteto e urbanista.</t>
  </si>
  <si>
    <t>Viabilizar a operação dos Caus Básicos com estrutura mínima de funcionamento estabelecida pelo CAU.</t>
  </si>
  <si>
    <t>Assegurar o funcionamento do Centro de Serviços Compartilhados e os serviços por ele gerenciados</t>
  </si>
  <si>
    <t>Suportar financeiramente ações necessárias e não contempladas nos Planos de Ação aprovados.</t>
  </si>
  <si>
    <t>Destinar recursos para ações necessárias que não estão previstas no Plano de Ação do CAU/AP.</t>
  </si>
  <si>
    <t>Atender as necessidades do conselho e assegurar a execução das ações do CAU/AP.</t>
  </si>
  <si>
    <t>valor utilizado /previsto</t>
  </si>
  <si>
    <t>Contribuir com o fundo de apoio financeiro aos CAUs Mínimos</t>
  </si>
  <si>
    <t>Disponibilizar 3,44% das receitas do CAU/AP para contribuição ao Fundo de Apoio</t>
  </si>
  <si>
    <t>Garantir  pagamento de 12 parcelas para contribuir com o fundo de apoio.</t>
  </si>
  <si>
    <t>Contribuir para manutenção do fundo de apoio.</t>
  </si>
  <si>
    <t xml:space="preserve">Quant de contribuições no período X Quant de contribuições anuais </t>
  </si>
  <si>
    <t>Assegurar o cumprimento do planejamento estratégico estabelecido pelo CAU</t>
  </si>
  <si>
    <t>Contratar/manter serviços de Terceiros - PJ</t>
  </si>
  <si>
    <t>Realizar atualização do site e redes sociais do Cau/ap, criação de 4 artes para inclusão no site e redes sociais mensal, 02 diagramações anuais para campanhas do CAU/AP.</t>
  </si>
  <si>
    <t>Reconhecimento do CAU/AP  junto a instituições, profissionais  e a sociedade.</t>
  </si>
  <si>
    <t>parcela pagas o contrato/previtas</t>
  </si>
  <si>
    <t>Realizar ações e campanha de divulgações institucional voltadas à sociedade</t>
  </si>
  <si>
    <t>Realização de 02 seminários, organização do dia do arquiteto, realizar cobertura de imprensa em 06 eventos patrocinados pelo CAU/AP.</t>
  </si>
  <si>
    <t>Divulgação das ações no site oficial e redes sociais, cobertura de eventos, participação de reuniões estratégicas  e assessoramento em todas as demandas de comunicação  do CAU/AP.</t>
  </si>
  <si>
    <t>Campanhas realizadas/previstas</t>
  </si>
  <si>
    <t>Estruturar a fiscalização com atuação integrada com demais organismos sociais visando cumprir com a finalidade do Conselho enquanto agente fiscalizador</t>
  </si>
  <si>
    <t xml:space="preserve">Pessoal e encargos sociais                                                                                  </t>
  </si>
  <si>
    <t>Eficácia das demandas de atendimento relacionadas as atividades do CAU/AP.</t>
  </si>
  <si>
    <t>folha de pagamento paga/prevista</t>
  </si>
  <si>
    <t>Benefícios a pessoal</t>
  </si>
  <si>
    <t>Pagamento de 100% dos benefícios aos servidores por 1 ano.</t>
  </si>
  <si>
    <t>Garantir qualidade de vida aos servidores, e condições de execução das rotinas trabalhistas.</t>
  </si>
  <si>
    <t>benefícios pagos/previstos</t>
  </si>
  <si>
    <t xml:space="preserve">Diárias de servidores                                                                                             </t>
  </si>
  <si>
    <t>Garantir a participação de 2 agentes fiscais em 02 Seminários Técnicos do CAU/BR, atender ao Plano de Fiscalização para viagens aos interiores do estado</t>
  </si>
  <si>
    <t>Os 2 Seminários Técnicos serão realizados pelo CAU/BR, e as viagens de interiorização da fiscalização serão para os municípios: Oiapoque, Amapá, Calçoene, Tartarugualzinho, Ferreira Gomes, Serra do Navio, Pedra Branca do Amaparí, Mazagão, Laranjal do Jarí e Vitória do Jarí.</t>
  </si>
  <si>
    <t>Assegurar ao servidores condições mínimas de estadias e manutenção nas designações do CAU/AP.</t>
  </si>
  <si>
    <t>diárias concedidas/previstas</t>
  </si>
  <si>
    <t>Passagens de servidores</t>
  </si>
  <si>
    <t>Assegurar ao servidores condições de deslocamento nas designações do CAU/AP.</t>
  </si>
  <si>
    <t>passagens pagas/previstas</t>
  </si>
  <si>
    <t>Aquisição de automóvel.</t>
  </si>
  <si>
    <t>Adquirir 1 (um) automóvel 0 (zero) quilômetro.</t>
  </si>
  <si>
    <t>Crescer de 5% o número de visitas de Fiscalização.</t>
  </si>
  <si>
    <t>Aumentar o número de visitas de fiscalização.</t>
  </si>
  <si>
    <t>Contratação de seguradora de automóvel.</t>
  </si>
  <si>
    <t>Contratar  1 (um) seguro para novo automóvel.</t>
  </si>
  <si>
    <t>Segurar 100% o novo automóvel adquirido para Fiscalização.</t>
  </si>
  <si>
    <t>Segurar o automóvel objeto de uso na fiscalização.</t>
  </si>
  <si>
    <t>seguro contratado/previsto</t>
  </si>
  <si>
    <t>Estagiários</t>
  </si>
  <si>
    <t>Pagamento da bolsa aos estagiários do CAU/AP.</t>
  </si>
  <si>
    <t>Assegurar condições para a realização das atividades dos estagiários do CAU/AP.</t>
  </si>
  <si>
    <t>estagiário contratado/previsto</t>
  </si>
  <si>
    <t>Intermediação estagiários</t>
  </si>
  <si>
    <t>Pagamento a intermediação dos estagiários ao CIEE.</t>
  </si>
  <si>
    <t>Assegurar a condições de contratação dos estagiários do CAU/AP.</t>
  </si>
  <si>
    <t>empresa contratada/prevista</t>
  </si>
  <si>
    <t>Vale transporte estagiários</t>
  </si>
  <si>
    <t>Utilização de 100% dos recursos destinados ao auxílio transporte dos estagiários por 01 ano.</t>
  </si>
  <si>
    <t>Pagamento do auxílio transporte dos estagiários do CAU/AP.</t>
  </si>
  <si>
    <t>Assegurar condições de deslocamento dos estagiários até a sede do CAU/AP.</t>
  </si>
  <si>
    <t>vale transporte concedido/previsto</t>
  </si>
  <si>
    <t>Possuir infraestrutura física e de sistemas de informação que viabilizem o atendimento aos profissionais e a sociedade propostos pelo CAU.</t>
  </si>
  <si>
    <t>Atendimento eficaz das demandas administrativas, financeiras e jurídicas relacionadas as atividades do CAU/AP.</t>
  </si>
  <si>
    <t xml:space="preserve">Passagens de servidores                                                                                      </t>
  </si>
  <si>
    <t>Locação de bens imóveis</t>
  </si>
  <si>
    <t>Pagamento de 100% do  contrato referente ao aluguel de imóvel pelo período de 12 meses, destinado ao funcionamento das atividades administrativas.</t>
  </si>
  <si>
    <t>Pagamento mensal do contrato de locação de imóvel no valor de R$ 3.830,00.</t>
  </si>
  <si>
    <t>Assegurar o funcionamento da sede para atender as demandas do CAU/AP.</t>
  </si>
  <si>
    <t>cota mensal paga/prevista</t>
  </si>
  <si>
    <t>Assessoria contábil</t>
  </si>
  <si>
    <t>Pagamento de 100% do contrato com a Assessoria Contábil do CAU/AP por 12 meses</t>
  </si>
  <si>
    <t>Pagamento mensal do contrato de da assessoria contábil no valor de R$ 2.625,00.</t>
  </si>
  <si>
    <t>Atendimento eficaz das demandas contábeis e financeiras do CAU/AP.</t>
  </si>
  <si>
    <t>Serviços gráficos</t>
  </si>
  <si>
    <t>Utilização de 100% dos recursos para a confecção de material gráfico para a divulgação e promoção da imagem do conselho em eventos e demais programações.</t>
  </si>
  <si>
    <t>Pagamento de empresa especializada em confecção de materiais gráficos tais como: cartazes, banners, certificados, crachá de identificação, panfletos, blocos de notas, pastas, cartão de visitas e demais materiais.</t>
  </si>
  <si>
    <t>Atendimento eficaz das demandas gráficas do CAU/AP.</t>
  </si>
  <si>
    <t>Serviços de segurança predial e preventiva</t>
  </si>
  <si>
    <t>Pagamento de 100% dos serviços destinados à segurança predial e preventiva.</t>
  </si>
  <si>
    <t>Pagamento de empresa especializada em instarão de câmeras de segurança, cerca elétrica, e equipamentos de monitoramento e vigilância.</t>
  </si>
  <si>
    <t>Garantir segurança predial e patrimonial do CAU/AP.</t>
  </si>
  <si>
    <t>Seguros de bens móveis</t>
  </si>
  <si>
    <t>Pagamento de 100% de serviços destinados à manutenção e conservação da sede do CAU/AP.</t>
  </si>
  <si>
    <t>Pagamento de seguradora de imóveis para garantir a integridade patrimonial da sede administrativa em um período de 12 meses.</t>
  </si>
  <si>
    <t>Garantir a integridade  predial e patrimonial do CAU/AP.</t>
  </si>
  <si>
    <t>Seguros de bens imóveis</t>
  </si>
  <si>
    <t>Pagamento 100% das despesas referente  à manutenção e conservação do veículo destinado às atividades do Conselho.</t>
  </si>
  <si>
    <t>Pagamento de empresa especializada em fornecimento de seguro de veículos para garantir a integridade do automóvel destinado às atividades do CAU/AP.</t>
  </si>
  <si>
    <t>Garantir a integridade  do veículo  do CAU/AP.</t>
  </si>
  <si>
    <t>Serviços de energia elétrica</t>
  </si>
  <si>
    <t>Pagamento de 100% das despesas referente ao serviço de fornecimento de energia elétrica.</t>
  </si>
  <si>
    <t>Pagamento de serviço de fornecimento de energia elétrica indispensáveis ao funcionamento da sede do CAU/AP, em um período de 12 meses.</t>
  </si>
  <si>
    <t>Garantir o funcionamento das instalações do CAU/AP.</t>
  </si>
  <si>
    <t>Serviços de telecomunicações</t>
  </si>
  <si>
    <t>Pagamento de 100% das despesas referente à serviços de telecomunicação da sede do CAU/AP.</t>
  </si>
  <si>
    <t>Pagamento de serviços para 01 linha telefônica fixa 01 de internet fixa, bem como telefonia e internet móvel para 03 aparelhos indispensáveis ao funcionamento das atividades administrativas do CAU/AP.</t>
  </si>
  <si>
    <t>Serviço da companhia de água e esgoto</t>
  </si>
  <si>
    <t>Pagamento de 100% das despesas referente ao serviço de fornecimento de água.</t>
  </si>
  <si>
    <t>Pagamento de despesas com serviço de fornecimento de água e tratamento de esgoto indispensáveis ao funcionamento da sede do CAU/AP, em um período de 12 meses.</t>
  </si>
  <si>
    <t>Serviços de postagens via correios</t>
  </si>
  <si>
    <t>Pagamento de 100% das despesas referente ao serviço de postagens.</t>
  </si>
  <si>
    <t>Pagamento do contrato de serviços de postagens de correspondências diversas em um período de 01 ano.</t>
  </si>
  <si>
    <t>Manter os  serviços administrativos do CAU/AP.</t>
  </si>
  <si>
    <t>Material de expediente</t>
  </si>
  <si>
    <t>Utilização de 100% dos recursos destinados à aquisição de materiais de expediente do CAU/AP.</t>
  </si>
  <si>
    <t>Pagamento de empresa especializada em fornecimento de materiais de escritório (Papel A4, lápis, caneta, borracha, pincel, apontador, clips, tesoura, extrator de grampos, grandos, corretivo, colas e outros),  necessários para manter e executar as atividades administrativas do conselho.</t>
  </si>
  <si>
    <t>Garantir a execução dos serviços administrativos do CAU/AP.</t>
  </si>
  <si>
    <t>qtd de material comprado/previsto</t>
  </si>
  <si>
    <t>Material de limpeza</t>
  </si>
  <si>
    <t>Utilização de 100% dos recursos destinados à aquisição de materiais de limpeza para manutenção da sede do CAU/AP.</t>
  </si>
  <si>
    <t>Pagamento de empresa especializada em fornecimento de materiais de limpeza (detergente, vassouras, rodo, esponjas, alvejante, sabão, limpa vidros, aromatizantes, desengordurantes, pedras sanitárias e outros),  necessários para manter e executar as atividades administrativas do conselho.</t>
  </si>
  <si>
    <t>Material de informática</t>
  </si>
  <si>
    <t>Utilização de 100% dos recursos destinados à aquisição de materiais de informática do CAU/AP.</t>
  </si>
  <si>
    <t>Contratação de empresa especializada em fornecimento  materiais de informática: Tonners, cartucho de tinta, periféricos, licença de sistemas e etc.</t>
  </si>
  <si>
    <t>Gêneros de alimentação</t>
  </si>
  <si>
    <t>Utilização de 100% dos recursos destinados à aquisição de gêneros de alimentação do CAU/AP.</t>
  </si>
  <si>
    <t>Pagamento de empresa especializada em fornecimento de gêneros alimentícios (café, leite, açúcar, adoçante, bolacha e etc.),  necessários para manter e executar as atividades administrativas do conselho.</t>
  </si>
  <si>
    <t>Pagamento de 100% das despesas destinados à aquisição de uniformes para os servidores do CAU/AP.</t>
  </si>
  <si>
    <t>Pagamento de empresa especializada em confecção de uniforme, tipo camisa/camiseta para 06 servidores e 02 estagiários.</t>
  </si>
  <si>
    <t>Serviços limpeza ar-condicionado</t>
  </si>
  <si>
    <t>Garantir o pagamento de 100% dos serviços contratados para limpeza de ar-condicionado.</t>
  </si>
  <si>
    <t>Pagamento de empresa especializada em serviços de limpeza de ar-condicionado e centros de ar, para zelar os equipamentos da sede CAU/AP.</t>
  </si>
  <si>
    <t>Publicações DOU</t>
  </si>
  <si>
    <t>Garantir o pagamento de 100% dos serviços de publicação no DOU.</t>
  </si>
  <si>
    <t>Pagamento de serviços de divulgação em diário oficial da união para atender as diversas demandas originadas dos processos administrativas do CAU/AP.</t>
  </si>
  <si>
    <t>qtd de publicação paga/prevista</t>
  </si>
  <si>
    <t>Serviços medicina do trabalho</t>
  </si>
  <si>
    <t>Garantir o pagamento de 100% dos serviços de medicina do trabalho e elaboração de programas de segurança do trabalho.</t>
  </si>
  <si>
    <t>Contratação de empresa especializada em elaboração de PCMSO, PPRA e demais relatórios necessários para atender a legislação de segurança do trabalho, bem como executar exames periódicos, admissionais e demissionários para garantir o cumprimento de requisitos trabalhistas dos servidores do CAU/AP.</t>
  </si>
  <si>
    <t xml:space="preserve">Garantir a execução dos serviços administrativos do CAU/AP. </t>
  </si>
  <si>
    <t>Suprimentos de fundos</t>
  </si>
  <si>
    <t>Garantir 100% dos recursos destinados a despesas de pronto pagamento.</t>
  </si>
  <si>
    <t>Pagamento de 100% recursos para despesas de pronto atendimento e emergências para atender as necessidades do CAU/AP.</t>
  </si>
  <si>
    <t>Suprir as necessidades de execução dos serviços administrativos do CAU/AP.</t>
  </si>
  <si>
    <t>valor liberado/previsto</t>
  </si>
  <si>
    <t>Combustível</t>
  </si>
  <si>
    <t>Garantir 100% dos recursos destinados a despesas de combustível.</t>
  </si>
  <si>
    <t>Pagamento de empresa especializada em fornecimento de combustível tipo gasolina, para o período de 12 meses.</t>
  </si>
  <si>
    <t>Serviços de manutenção e conservação de bens móveis e imóveis</t>
  </si>
  <si>
    <t>Garantir o pagamento de 100% das despesas com contratação de empresa especializada em manutenção e conservação predial.</t>
  </si>
  <si>
    <t xml:space="preserve">Pagamento de empresa especializada em limpeza em geral do imóvel. do </t>
  </si>
  <si>
    <t>Zelar e manter as instalação da sede CAU/AP.</t>
  </si>
  <si>
    <t>Serviços de manutenção e conservação de veículos</t>
  </si>
  <si>
    <t>Garantir o pagamento de 100% das despesas com contratação de empresa especializada em manutenção e conservação de veículo.</t>
  </si>
  <si>
    <t>Pagamento de empresa especializada em manutenção preventiva, troca de óleo, pneus, alinhamento, balanceamento, revisão geral do veículo do CAU/AP.</t>
  </si>
  <si>
    <t>Zelar pelo bem público do CAU/AP.</t>
  </si>
  <si>
    <t>Taxas bancárias</t>
  </si>
  <si>
    <t>Garantir o pagamento de 100% das despesas com tarifas bancárias.</t>
  </si>
  <si>
    <t>Pagamento das taxas oriundas do convênio com o Banco do Brasil, relativas ao gerenciando da conta do CAU/AP.</t>
  </si>
  <si>
    <t>Manter os  serviços bancários do CAU/AP.</t>
  </si>
  <si>
    <t>Indenizações, multas,  restituições e reposições</t>
  </si>
  <si>
    <t>Garantir o pagamento de 100% das despesas com Indenizações, multas,  restituições e reposições</t>
  </si>
  <si>
    <t>Pagamento outras despesas correntes variáveis e outras não recorrentes: indenizações, multas diversas, restituições e reposições que envolvam o CAU/AP.</t>
  </si>
  <si>
    <t>Assegurar a idoneidade do CAU/AP.</t>
  </si>
  <si>
    <t>Utilizar 100% dos recursos destinados à treinamento de empregados do CAU/AP.</t>
  </si>
  <si>
    <t>Contratação de empresa especializada em capacitação nos curso de: Licitações e contratos, Compras.net, Fiscal de contratos e sanções administrativas, onde serão capacitados 04 servidores do CAU/AP.</t>
  </si>
  <si>
    <t>Capacitar empregados e colaboradores da área administrativa.</t>
  </si>
  <si>
    <t>treinamento realizado/previsto</t>
  </si>
  <si>
    <t>Pagamento de 100% das despesas para realização de eventos, seminários, cursos para o CAU/AP.</t>
  </si>
  <si>
    <t>Contratação de empresa especializada em cerimonial para organização, decoração, fornecimento de buffet, locação de espaço, foto/ filmagens para: 01 Seminário de ética, 01 seminário de Politicas Urbanas e Ambientais, 01 dia do Arquiteto e 03 Cursos de capacitação profissional.</t>
  </si>
  <si>
    <t>Assegurar o relacionamento com a sociedade.</t>
  </si>
  <si>
    <t>Móveis e Processamentos de dados</t>
  </si>
  <si>
    <t>Pagamento de 100% das despesas com aquisição de móveis e equipamentos de processamento de dados para o CAU/AP.</t>
  </si>
  <si>
    <t>Aquisição de 01 estações de trabalho, 01 servidor de dados, 01 ultra book e 05 computadores de mesa.</t>
  </si>
  <si>
    <t>Assegurar a garantia de execução das atividades do CAU/AP. Uso do superávit financeiro para o investimento.</t>
  </si>
  <si>
    <t>equipamento adquirido/previsto</t>
  </si>
  <si>
    <t>Máquinas e equipamentos</t>
  </si>
  <si>
    <t>Pagamento de 100% das despesas com aquisição de máquinas e equipamentos para o CAU/AP.</t>
  </si>
  <si>
    <t>Aquisição de 03 centrais de ar para montagem do servidor de dados, aquisição de 07 nobreak, aquisição de 01 impressora portátil, 01 impressora a laser preta e banco, 02 monitores de 23'', 01 roteador de 13 portas, 03 pontos de acesso sem fio, gaveta/TFT.</t>
  </si>
  <si>
    <t>Diárias de Conselheiros/Colaboradores</t>
  </si>
  <si>
    <t>Garantir a participação de 1 assessor contábil em 02 eventos do sistema CAU-UF/CAU-BR.</t>
  </si>
  <si>
    <t>Custear 8 (oito) diárias e 2 (dois) auxílios deslocamento para Assessor Contábil participar de eventos do CAU-UF/CAU-BR.</t>
  </si>
  <si>
    <t>Destinar recursos para participação de colaboradores em reuniões, seminários, encontros e capacitações.</t>
  </si>
  <si>
    <t>Passagens Conselheiros/Colaboradores</t>
  </si>
  <si>
    <t>Custear passagem aérea para 02 Seminários/eventos promovidos pelo CAU/BR.</t>
  </si>
  <si>
    <t>Valor previsto de emissão de R$ 1500,00  por bilhete.</t>
  </si>
  <si>
    <t>Destinar recursos para participação de colaboradores em seminários, encontros e capacitações.</t>
  </si>
  <si>
    <t>Serviços cartoriais</t>
  </si>
  <si>
    <t>Pagar 100% as taxas de cartório para transferência de imóvel comprado pelo Conselho.</t>
  </si>
  <si>
    <t>Escritura e registrar 1 (um) imóvel adquirido pelo CAU-AP para nova sede.</t>
  </si>
  <si>
    <t>Regularizar o imóvel adquirido para nova instalação da sede com Conselho.</t>
  </si>
  <si>
    <t>Treinamento Assessoria Contábil</t>
  </si>
  <si>
    <t>Capacitar 1 (um)  Assessor Contábil no curso de E-Social.</t>
  </si>
  <si>
    <t>Custear 3 (três) diárias, 1 (um) auxílio deslocamento, 1 (um) bilhete de passagem e contratação 1 (um) curso de capacitação em e-social.</t>
  </si>
  <si>
    <t>Implantar e-social a partir janeiro de 2018.</t>
  </si>
  <si>
    <t>Reforma Sede Antiga CAU-AP</t>
  </si>
  <si>
    <t>Entregar 1 (um) imóvel  reformado para proprietário.</t>
  </si>
  <si>
    <t>Contratar 1 (uma) PJ ou PJF para manutenção e reparos da sede antiga do CAU-AP.</t>
  </si>
  <si>
    <t>Devolver o imóvel antigo do Conselho sem avarias.</t>
  </si>
  <si>
    <t>reforma realizada/prevista</t>
  </si>
  <si>
    <t>Eleição 2017</t>
  </si>
  <si>
    <t xml:space="preserve">Garantir 100% das possíveis despesas com eleição do CAU-AP 2017. </t>
  </si>
  <si>
    <t>Custear 100% os encargos com eleições do CAU-AP 2017.</t>
  </si>
  <si>
    <t>Realizar eleições CAU-AP 2017.</t>
  </si>
  <si>
    <t>Serviços de transporte</t>
  </si>
  <si>
    <t>Efetuar 100% da mudança do CAU-AP para nova sede.</t>
  </si>
  <si>
    <t>Contratar 1 (uma) PJ ou PF para serviços de frete.</t>
  </si>
  <si>
    <t>Instalar o Conselho na nova sede.</t>
  </si>
  <si>
    <t>Despesas de exercícios anteriores</t>
  </si>
  <si>
    <t>Efetuar 2 (dois) pagamentos de  exercícios anteriores.</t>
  </si>
  <si>
    <t>Realizar dispêndios com saldos de INSS de 2 (duas) GPS, meses 05/2014 e 06/2016, recolhidas a menor.</t>
  </si>
  <si>
    <t>Sanear obrigações de exercícios anteriores.</t>
  </si>
  <si>
    <t>Tributos em geral</t>
  </si>
  <si>
    <t>Custear 100% despesas com tributos em geral.</t>
  </si>
  <si>
    <t>Pagamento de 2 (dois) a 5 (cinco)tributos em geral.</t>
  </si>
  <si>
    <t>Sanear obrigações com tributos municipais, estaduais e federais.</t>
  </si>
  <si>
    <t>Equipamentos de segurança predial</t>
  </si>
  <si>
    <t>Pagamento de 100% das despesas com aquisição de equipamentos de monitoramento e segurança para a sede do CAU/AP.</t>
  </si>
  <si>
    <t>Aquisição de 10 câmeras de filmagens, com 01 suite de 1 TB para gravações.</t>
  </si>
  <si>
    <t>Monitorar e garantir segurança patrimonial, dos servidores, profissionais e a sociedade na sede do CAU/AP.</t>
  </si>
  <si>
    <t>Presidência da Gestão 2018</t>
  </si>
  <si>
    <t>Coordenador da CPUA - Gestão 2018</t>
  </si>
  <si>
    <t>Comissão de Ensino e Formação - CEF</t>
  </si>
  <si>
    <t>Garantir a formação continuada  dos profissionais e de acadêmicos.</t>
  </si>
  <si>
    <t>Orientar as instituições locais sobre os requisitos mínimos sobre o ensino e reportar assuntos de ensino e formação em âmbito nacional para a Comissão de Ensino do CAU/BR</t>
  </si>
  <si>
    <t>Capacitação de 05 servidores nas áreas necessárias administrativas para melhor atender as demandas do Conselho no período de 02 anos.</t>
  </si>
  <si>
    <t>Pagamento de benefícios aos servidores tais como: Auxílio alimentação, auxílio saúde, auxílio creche, vale transporte e demais auxílios previstos no acordo coletivo de trabalho.  Reajuste de 10% a partir de janeiro de 2018.</t>
  </si>
  <si>
    <t>Comissão de Ética e Exercício Profissional - CEEP</t>
  </si>
  <si>
    <t>Coordenador da CEEP</t>
  </si>
  <si>
    <t>Coordenador da CEEP - Gestão 2018</t>
  </si>
  <si>
    <t>Coordenador da CEEP- Gestão 2018</t>
  </si>
  <si>
    <t>Aquisição de Veículo</t>
  </si>
  <si>
    <t>Adquirir 01 veículo, para atender demandas administrativas do CAU/AP.</t>
  </si>
  <si>
    <t>Contratação de seguro para o novo veículo, que atenderá as demandas administrativas do CAU/AP.</t>
  </si>
  <si>
    <t>Aquisição de mobiliário em geral para nova sede.</t>
  </si>
  <si>
    <t>Aquisição de equipamentos em geral para nova sede.</t>
  </si>
  <si>
    <t>Veículo adquirido/previsto</t>
  </si>
  <si>
    <t>seguro adquirido/previsto</t>
  </si>
  <si>
    <t>Mobiliário adquirido/previsto</t>
  </si>
  <si>
    <t>Equipamentos adquirido/previsto</t>
  </si>
  <si>
    <t>06 ambientes planejados: 01 Atendimento, 02 salas de reunião, 01 sala de orsidência, 01 Gerencia Geral, 01 sala de fiscqalização.</t>
  </si>
  <si>
    <t>02 impressoras, 08 nobreak, 02 monitores para estação de trabalho, 01 hack para servidor, aquisição de 01 roteador.</t>
  </si>
  <si>
    <t>Segurar 100% o novo automóvel adquirido para o administrativo.</t>
  </si>
  <si>
    <t>Aquisição de veículos automotores terrestres, zero quilômetro, com capacidade de 05 lugares, gasolina.</t>
  </si>
  <si>
    <t>Assegurar ao Conselho condições de deslocamento nas demandas externa da sede do CAU/AP.</t>
  </si>
  <si>
    <t>Seguro de Veículo</t>
  </si>
  <si>
    <t>Coordenador da CEF</t>
  </si>
  <si>
    <t>Garantir a participação do coordenador nos eventos do CEF/BR, para continuidade das ações da CEF no Amapá.</t>
  </si>
  <si>
    <t>-</t>
  </si>
  <si>
    <r>
      <t xml:space="preserve">Índice de recursos destinados às políticas públicas de planejamento e gestão do território (%) - </t>
    </r>
    <r>
      <rPr>
        <b/>
        <sz val="20"/>
        <rFont val="Calibri"/>
        <family val="2"/>
        <scheme val="minor"/>
      </rPr>
      <t>(CAU/AP) -</t>
    </r>
    <r>
      <rPr>
        <b/>
        <sz val="20"/>
        <color rgb="FF203764"/>
        <rFont val="Calibri"/>
        <family val="2"/>
        <scheme val="minor"/>
      </rPr>
      <t xml:space="preserve"> 
PROPOSTA: APLICAR PARA  MUNICÍPIOS COM MAIS DE 100 MIL HABITANTES</t>
    </r>
  </si>
  <si>
    <t>Eventos realizados pelo CAU/BR  com a presença de 01 conselheiro ou convidado do CAU-AP, sendo 3 eventos com 3 diárias  e 01 deslocamento e 3 eventos com 2 diárias e 1 deslocamento, conforme normativa do CAU/AP.</t>
  </si>
  <si>
    <t>Custear passagem aérea para 6 eventos, sendo 1 passagem por evento.</t>
  </si>
  <si>
    <t>Adquirir 6 bilhetes aéreos em média de R$ 1.831,67.</t>
  </si>
  <si>
    <t>Garantir a participação de 1 representante da CPUA em 6 reuniões promovidas pela Comissão de Polícias Urbanas e Ambientais dos CAU's/UF's ou CAU/BR.</t>
  </si>
  <si>
    <t>Garantir a participação de 1 representante da CEF em 6 reuniões promovidas pela Comissão de Ensino e Formação dos CAU's/UF's ou CAU/BR.</t>
  </si>
  <si>
    <t>Adquirir 6 bilhetes aéreos em média de R$ 2.248,33.</t>
  </si>
  <si>
    <t>Adquirir 6 bilhetes aéreos em média de R$ 2.915,00.</t>
  </si>
  <si>
    <t>Eventos realizados pelo CAU/BR  com a presença de 01 conselheiro ou convidado do CAU-AP, sendo 2 eventos com 3 diárias  e 01 deslocamento e 2 eventos com 2 diárias e 1 deslocamento, conforme normativa do CAU/AP.</t>
  </si>
  <si>
    <t>Custear passagem aérea para 4 eventos, sendo 1 passagem por evento.</t>
  </si>
  <si>
    <t>Adquirir 4 bilhetes aéreos em média de R$ 2.700,00.</t>
  </si>
  <si>
    <t>Plenária ampliada (4 eventos com 4 bilhetes,  1 diária e 1 auxilio deslocamento cada.</t>
  </si>
  <si>
    <t>Garantir a participação do Presidente do CAU/AP ou representante em 10 reuniões promovidas pelo CAU-UF ou CAU/BR.</t>
  </si>
  <si>
    <t>Eventos realizados pelo CAU/BR  com a presença de 01 presidente ou convidado do CAU-AP, sendo 3 diárias e 1 deslocamento em cada evento.</t>
  </si>
  <si>
    <t>Adquirir 4 bilhetes aéreos em média de R$ 2.790,00.</t>
  </si>
  <si>
    <t>Adquirir 10 bilhetes aéreos em média de R$ 1.810,00.</t>
  </si>
  <si>
    <t>Custear passagem aérea para 10 eventos, sendo 1 passagem por evento.</t>
  </si>
  <si>
    <t>Manter 01 contrato com a assessoria de comunicação para os 9 meses.</t>
  </si>
  <si>
    <t>Valor previsto de emissão de R$ 2.000 por bilhete.</t>
  </si>
  <si>
    <t>Pagamento de 100% dos salários, gratificações e encargos de pessoal  por 1 ano de 2 fiscais.</t>
  </si>
  <si>
    <t>Pagamento dos salários e encargos de pessoal  da Fiscalização compondo os gastos com: Salário férias, férias, 13º salário e encargos sobre a folha.  Reajuste de 3% a partir de janeiro de 2018.</t>
  </si>
  <si>
    <t>Pagamento de benefícios aos servidores tais como: Auxílio alimentação, auxílio saúde, auxílio creche, vale transporte e demais auxílios previstos no acordo coletivo de trabalho.   Reajuste de 3% a partir de janeiro de 2018.</t>
  </si>
  <si>
    <t>Pagamento de 100% dos benefícios de 2 fiscais por 1 ano.</t>
  </si>
  <si>
    <t>Pagamento de 100% dos salários, gratificações e encargos de  1 empregado de nível médio e 1 empregado de nível superior por 1 ano.</t>
  </si>
  <si>
    <t>Pagamento dos salários, gratificações e encargos de pessoal do atendimento, compondo os gastos com: Salário, gratificação de função, férias,13º salário e encargos sobre a folha.   Reajuste de 3% a partir de janeiro de 2018.</t>
  </si>
  <si>
    <t>Pagamento de 100% dos benefícios de  1 empregado de nível médio e 1 empregado de nível superior por 1 ano.</t>
  </si>
  <si>
    <t>Pagamento de 100% das bolsas a 2 estagiários por 1 ano.</t>
  </si>
  <si>
    <t>Utilização de 100% dos recursos destinados à intermediação de 2 estagiários por 1 ano.</t>
  </si>
  <si>
    <t>Garantir a participação de empregados e colaboradores do CAU-AP em 3 eventos de âmbito nacional</t>
  </si>
  <si>
    <t>Eventos realizados pelo CAU-UF ou CAU/BR  com a presença de 01  empregado ou colaborador com 3 diárias e 1 deslocamento por evento, conforme normativa do CAU/AP.</t>
  </si>
  <si>
    <t>Adquirir 3 bilhetes aéreos em média de R$ 1.800,00.</t>
  </si>
  <si>
    <t>X</t>
  </si>
  <si>
    <t>O total da folha de pagamento do CAU-AP com benefícios é de R$ 543.717,00. Os benefícios do Conselho de 2018 referem-se auxílio alimentação, auxílio saúde e auxílio creche totalizando R$ 54.467,00. Dessa forma, o valor líquidido para fins de comprometimento em relação a receita líquida é de R$ 489.250,00. Dos benefícios recebidos, é descontado R$ 8,21, referente particição do empregado.</t>
  </si>
  <si>
    <t>Serviços de limpeza e manutenção da sede.</t>
  </si>
  <si>
    <t>Aquisição de placas de identificação e gestão.</t>
  </si>
  <si>
    <t>Serviços de lavagem de veículos.</t>
  </si>
  <si>
    <t>Contratação PJ para lavagem dos veículos do CAU-AP.</t>
  </si>
  <si>
    <t>Adquirir 1 placa de identificação, 1 placa de gestão, 1 placa de aquisição da sede.</t>
  </si>
  <si>
    <t>Realizar 24 lavagens nos veículos do CAU-AP.</t>
  </si>
  <si>
    <t>Assegurar a limpeza dos veículos do Conselho para fins de uso pela Administração.</t>
  </si>
  <si>
    <t>Deixar o ambiente interno e externo do Conselho  em condições de uso pelos empregados, profissionais e conselheiros.</t>
  </si>
  <si>
    <t>Visibilidade externa para sociedade da localização e gestores do Conselho.</t>
  </si>
  <si>
    <t>Uniformes</t>
  </si>
  <si>
    <t>Eventos CAU-AP</t>
  </si>
  <si>
    <t>Treinamentos</t>
  </si>
  <si>
    <t>Contratação de PJ para limpeza da sede do CAU-AP.</t>
  </si>
  <si>
    <t>Contratação de PJ para fornecimento de placas para o CAU-AP.</t>
  </si>
  <si>
    <t>Manter  1 (uma) pessoa jurídica prestadora de serviços de limpeza predial do Conselho durante 12 meses.</t>
  </si>
  <si>
    <t>Pagamento de 100% dos salários, gratificações e encargos de 2 empregados por 1 ano.</t>
  </si>
  <si>
    <t>Pagamento de benefícios para 1 Assessoria Jurídica e 1 Gerente Geral: Auxílio alimentação, auxílio saúde, auxílio creche, vale transporte e demais auxílios previstos no acordo coletivo de trabalho.  Reajuste de 3% a partir de janeiro de 2018.</t>
  </si>
  <si>
    <t>Pagamento dos salários, gratificações e encargos de pessoal  para 1 Assessoria Jurídica e 1 Gerencia Geral: Salário, gratificação de função, férias, 13º salário e encargos sobre a folha.  Reajuste de 3% a partir de janeiro de 2018.</t>
  </si>
  <si>
    <t>5. Aportes ao CSC + Fundo de Reserva do CSC</t>
  </si>
  <si>
    <t xml:space="preserve">Objetivo Estratégico Secundário: </t>
  </si>
  <si>
    <t>Programação
 2017 (A)</t>
  </si>
  <si>
    <t>Programação 2
018 (B)</t>
  </si>
  <si>
    <t>Fundo de 
Apoio  (C)</t>
  </si>
  <si>
    <t>Valor (R$)  
(E=B-A)</t>
  </si>
  <si>
    <t>Nome do Responsável</t>
  </si>
  <si>
    <t>Indicador da ação deve ter o nome do indicador e a fórmula</t>
  </si>
  <si>
    <t>Coordenador da CPUA 2018</t>
  </si>
  <si>
    <t>Tem que informar Quais as ações efetivas da comissão? Pareceres? Deliberações? Mesmo que sem custo</t>
  </si>
  <si>
    <t>Tem que informar Quais as ações efetivas do plenário? Deliberações? Mesmo que sem custo</t>
  </si>
  <si>
    <t>ação das diretrizes ok</t>
  </si>
  <si>
    <t>Conforme diretrizes p. 14/15 o CSC será dividido em duas novas atividades - CSC fiscalização (83,7%) do valor total  e CSC Atendimento, ajustar (16,3%)</t>
  </si>
  <si>
    <t>Deve ser um objetivo do mapa estratégico, trocar e ajustar no descritivo</t>
  </si>
  <si>
    <t>Estruturação de Sede - mobiliário</t>
  </si>
  <si>
    <t>Estruturação de Sede- equipamentos</t>
  </si>
  <si>
    <t>Tem que informar Quais as ações efetivas da fiscalização? Qtd de municípios a serem fiscalizados? Qdt de notificações? Etc.</t>
  </si>
  <si>
    <t xml:space="preserve">Tem que informar Quais as ações efetivas do atendimento? Presenciais? Virtuais? </t>
  </si>
  <si>
    <t xml:space="preserve">ajustado conforme quadro geral </t>
  </si>
  <si>
    <t>Ajustado conforme programação.</t>
  </si>
  <si>
    <t>Obrigatoriamente é Fomentar o acesso da sociedade à Arquitetura e Urbanismo (ver diretrizes p. 12)</t>
  </si>
  <si>
    <t>Fundo de Apoio e Reserva de Contingência não entram no cálculo do limite (sugerimos rever a escolha dos objetivos estratégicos)</t>
  </si>
  <si>
    <t>ok</t>
  </si>
  <si>
    <t>Foi incluído mais um objetivos?"Garantir a participação dos arquitetos...". Sugerimos uma melhor definição dos objetivos</t>
  </si>
  <si>
    <t xml:space="preserve">ajustavos centavos </t>
  </si>
  <si>
    <t>Contribuição com as despesas do CSC - Atendimento</t>
  </si>
  <si>
    <t>Contribuição com as despesas do CSC - Fiscalização</t>
  </si>
  <si>
    <t>Gerir e manter a evolução e despesas relativas ao CSC-CAU- Resolução CAU/BR Nº 92</t>
  </si>
  <si>
    <t>Sensibilizar, informar, educar e difundir conhecimentos e/ou troca de experiências com vista ao desenvolvimento, modernização e fortalecimento da Arquitetura e Urbanismo</t>
  </si>
  <si>
    <t>Participação dos membros da comissão de ética, ensino e exercício profissional como representantes do CAU/PI no Piauí ou em outros Estados.</t>
  </si>
  <si>
    <t>Contribuir com o CSC durante 1 ano.</t>
  </si>
  <si>
    <t>Contribuir durante 12 meses.</t>
  </si>
  <si>
    <t>Contribuição ao CSC</t>
  </si>
  <si>
    <t>Contribuir com 100% da cota parte do CAU/AP para o (csc-cau) durante 1 ano.</t>
  </si>
  <si>
    <t>Presidente2018</t>
  </si>
  <si>
    <t>Quantidade de inscritos X quanitade de participantes</t>
  </si>
  <si>
    <t>Passagens de Conselheiros</t>
  </si>
  <si>
    <t>Diárias de Conselheiros</t>
  </si>
  <si>
    <t>Palestrantes</t>
  </si>
  <si>
    <r>
      <t>Realizar uma Palestra/</t>
    </r>
    <r>
      <rPr>
        <sz val="20"/>
        <color theme="1"/>
        <rFont val="Calibri"/>
        <family val="2"/>
        <scheme val="minor"/>
      </rPr>
      <t>Seminário de Orientação Profissional sobre  políticas urbanas e ambientais.</t>
    </r>
  </si>
  <si>
    <t>Passagens das Reuniões Ampliadas</t>
  </si>
  <si>
    <t>Realizar 06 reuniões de comissão para tratar das demandas da CPUA/AP.</t>
  </si>
  <si>
    <t>Reunião bi mensal com os conselheiros da CPUA, na sede doCAU/AP.</t>
  </si>
  <si>
    <t>Assegurar a tratativa das demandas da CPUA no estado do Amapá.</t>
  </si>
  <si>
    <t xml:space="preserve">Reuniões registradas/ previstas </t>
  </si>
  <si>
    <t>Reuniões da CPUA</t>
  </si>
  <si>
    <t>Realizar 12 reuniões de comissão para tratar das demandas de Ensino e Formação no estado do Amapá.</t>
  </si>
  <si>
    <t>Reunião mensal com os conselheiros da comissão de esino e formação, na sede doCAU/AP.</t>
  </si>
  <si>
    <t>Assegurar a tratativa das demandas da CEF no estado do Amapá.</t>
  </si>
  <si>
    <t>Reuniões da CEEP</t>
  </si>
  <si>
    <t>Reuniões da CEF</t>
  </si>
  <si>
    <t>Realizar 12 reuniões de comissão para tratar das demandas deÉtica e Exercício Profissional no estado do Amapá.</t>
  </si>
  <si>
    <t>Reunião mensal com os conselheiros da comissão de esino e formação, na sede do CAU/AP.</t>
  </si>
  <si>
    <t>Coordenador da CEF - Gestão 2018</t>
  </si>
  <si>
    <t>Assegurar a tratativa das demandas da CEEP no estado do Amapá.</t>
  </si>
  <si>
    <t>Assegurar a tratativa das demandas da CPFOA do CAU/AP.</t>
  </si>
  <si>
    <t>Reunião mensal com os conselheiros da comissão de Planejamento, Finanças, Orçamento e Administração, na sede doCAU/AP.</t>
  </si>
  <si>
    <t>Reuniões da CPFOA</t>
  </si>
  <si>
    <t>Realizar 12 reuniões de comissão para tratar das demandas da CPFOA no estado do Amapá.</t>
  </si>
  <si>
    <t>Fiscalizações realizadas na capital</t>
  </si>
  <si>
    <t>Fiscalizações de Interiorizações</t>
  </si>
  <si>
    <t>Realização de Campanhas/Palestras</t>
  </si>
  <si>
    <t>550 Processos de fiscalizações gerados na capital do estado do Amapá.</t>
  </si>
  <si>
    <t>50 Processos fiscalizatórios de interiorização gerados nos demais municípios do Amapá.</t>
  </si>
  <si>
    <t>06 Campanhas de orientação profissional</t>
  </si>
  <si>
    <t>Registros dos processo no SICCAU, gerados pelos agentes de fiscalização.</t>
  </si>
  <si>
    <t>Eficácia nos registros de proecessos fiscalizatórios na capital do estado do Amapá.</t>
  </si>
  <si>
    <t>Eficácia nos registros de proecessos fiscalizatórios no interior do estado do Amapá.</t>
  </si>
  <si>
    <t>Realização de 06 campanhas/palestras, bi mensais em Faculdades, orgãos e/ou sociedade em geral</t>
  </si>
  <si>
    <t>Orientar os profissionais e a sociedade sobre as bos práticas em arquitetura e urbanismo.</t>
  </si>
  <si>
    <t>Processos gerados na capital x processos previstos</t>
  </si>
  <si>
    <t>Processos gerados na interiorização x processos previstos</t>
  </si>
  <si>
    <t>Campanhas/palestras realizadas x  Previstos</t>
  </si>
  <si>
    <t>Quantidade de automóvel adquirido/previsto</t>
  </si>
  <si>
    <t>Atendimento Presencial</t>
  </si>
  <si>
    <t>1200 atendimentos presenciais na sede do CAU/AP.</t>
  </si>
  <si>
    <t>Atendimento via SICCAU</t>
  </si>
  <si>
    <t>150 demandas geradas via SICCAU</t>
  </si>
  <si>
    <t>Registros de atendimentos de regegistro profissional, orientação de emissão de RRT, orientação de solicitação de certidão, alteração cadastral, registro de empresa, coleta biométrica, protocolos, e atendimeto telefônico.</t>
  </si>
  <si>
    <t>Registros de prorrogação de registro profissional, protocolo de registro de PJ e PF, interrupção de registros, envio de diploma para registro definitivo, alteração de endereço, inclusão/alteração de responsável técnico.</t>
  </si>
  <si>
    <t>Atender as demandas geradas com eficiência.</t>
  </si>
  <si>
    <t>Registros atendidos/ registros previstos</t>
  </si>
  <si>
    <t xml:space="preserve">Contribuição com as despesas do CSC - Fiscalização </t>
  </si>
  <si>
    <t>Contribuir com 83,7% da cota parte do CAU/AP para o (csc-cau) durante 1 ano.</t>
  </si>
  <si>
    <t>Contribuir com 16,3% da cota parte do CAU/AP para o (csc-cau) durante 1 ano.</t>
  </si>
  <si>
    <t>2 planos estratégicos: Presidências e Plenárias R$ 67.780,00 e Comissão de Planejamento, Finanças, Orçamento e Administração R$ 22.500,00.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</si>
</sst>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  <numFmt numFmtId="171" formatCode="_(* #,##0_);_(* \(#,##0\);_(* &quot;-&quot;??_);_(@_)"/>
    <numFmt numFmtId="172" formatCode="_(* #,##0.0_);_(* \(#,##0.0\);_(* &quot;-&quot;??_);_(@_)"/>
    <numFmt numFmtId="173" formatCode="[$-416]General"/>
  </numFmts>
  <fonts count="9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b/>
      <sz val="12"/>
      <color indexed="10"/>
      <name val="Tahoma"/>
      <family val="2"/>
    </font>
    <font>
      <b/>
      <sz val="9"/>
      <color indexed="81"/>
      <name val="Segoe UI"/>
      <family val="2"/>
    </font>
    <font>
      <b/>
      <sz val="14"/>
      <color indexed="81"/>
      <name val="Segoe UI"/>
      <family val="2"/>
    </font>
    <font>
      <sz val="9"/>
      <color indexed="81"/>
      <name val="Segoe UI"/>
      <family val="2"/>
    </font>
    <font>
      <b/>
      <sz val="16"/>
      <color indexed="81"/>
      <name val="Segoe UI"/>
      <family val="2"/>
    </font>
    <font>
      <sz val="20"/>
      <color theme="0"/>
      <name val="Calibri"/>
      <family val="2"/>
      <scheme val="minor"/>
    </font>
    <font>
      <sz val="20"/>
      <color theme="1" tint="0.499984740745262"/>
      <name val="Calibri"/>
      <family val="2"/>
      <scheme val="minor"/>
    </font>
    <font>
      <b/>
      <sz val="12"/>
      <color indexed="81"/>
      <name val="Segoe UI"/>
      <family val="2"/>
    </font>
    <font>
      <b/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rgb="FF20376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sz val="20"/>
      <color rgb="FF203764"/>
      <name val="Calibri"/>
      <family val="2"/>
      <scheme val="minor"/>
    </font>
    <font>
      <b/>
      <sz val="20"/>
      <color rgb="FF002060"/>
      <name val="Calibri"/>
      <family val="2"/>
      <scheme val="minor"/>
    </font>
    <font>
      <sz val="12"/>
      <color indexed="81"/>
      <name val="Segoe UI"/>
      <family val="2"/>
    </font>
    <font>
      <sz val="18"/>
      <color theme="1"/>
      <name val="Calibri"/>
      <family val="2"/>
      <scheme val="minor"/>
    </font>
    <font>
      <sz val="24"/>
      <color theme="1"/>
      <name val="Arial"/>
      <family val="2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6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 tint="0.499984740745262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rgb="FF00000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Gray">
        <bgColor rgb="FF009999"/>
      </patternFill>
    </fill>
    <fill>
      <patternFill patternType="solid">
        <fgColor rgb="FF00808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2EDE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0" tint="-0.14993743705557422"/>
      </bottom>
      <diagonal/>
    </border>
    <border>
      <left style="thin">
        <color auto="1"/>
      </left>
      <right/>
      <top style="thin">
        <color auto="1"/>
      </top>
      <bottom style="medium">
        <color theme="0" tint="-0.14993743705557422"/>
      </bottom>
      <diagonal/>
    </border>
  </borders>
  <cellStyleXfs count="7">
    <xf numFmtId="0" fontId="0" fillId="0" borderId="0"/>
    <xf numFmtId="0" fontId="13" fillId="10" borderId="0" applyNumberFormat="0" applyBorder="0" applyAlignment="0" applyProtection="0"/>
    <xf numFmtId="44" fontId="3" fillId="0" borderId="0" applyFont="0" applyFill="0" applyBorder="0" applyAlignment="0" applyProtection="0"/>
    <xf numFmtId="0" fontId="14" fillId="11" borderId="0" applyNumberFormat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90" fillId="0" borderId="0" applyBorder="0" applyProtection="0"/>
  </cellStyleXfs>
  <cellXfs count="5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Fill="1"/>
    <xf numFmtId="0" fontId="4" fillId="3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4" fillId="9" borderId="0" xfId="0" applyFont="1" applyFill="1"/>
    <xf numFmtId="0" fontId="0" fillId="3" borderId="0" xfId="0" applyFill="1"/>
    <xf numFmtId="0" fontId="0" fillId="0" borderId="0" xfId="0" applyAlignment="1">
      <alignment horizontal="center"/>
    </xf>
    <xf numFmtId="0" fontId="13" fillId="0" borderId="0" xfId="1" applyFill="1"/>
    <xf numFmtId="0" fontId="0" fillId="0" borderId="0" xfId="0" applyFill="1"/>
    <xf numFmtId="0" fontId="6" fillId="0" borderId="0" xfId="0" applyFont="1"/>
    <xf numFmtId="0" fontId="16" fillId="0" borderId="0" xfId="1" applyFont="1" applyFill="1"/>
    <xf numFmtId="0" fontId="6" fillId="0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8" fillId="0" borderId="0" xfId="1" applyFont="1" applyFill="1"/>
    <xf numFmtId="0" fontId="19" fillId="0" borderId="0" xfId="3" applyFont="1" applyFill="1"/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37" fontId="15" fillId="0" borderId="0" xfId="0" applyNumberFormat="1" applyFont="1" applyAlignment="1">
      <alignment horizontal="center"/>
    </xf>
    <xf numFmtId="41" fontId="24" fillId="8" borderId="7" xfId="5" applyNumberFormat="1" applyFont="1" applyFill="1" applyBorder="1" applyAlignment="1">
      <alignment horizontal="right" wrapText="1"/>
    </xf>
    <xf numFmtId="41" fontId="5" fillId="0" borderId="0" xfId="0" applyNumberFormat="1" applyFont="1"/>
    <xf numFmtId="0" fontId="5" fillId="0" borderId="0" xfId="0" applyFont="1"/>
    <xf numFmtId="168" fontId="24" fillId="8" borderId="7" xfId="5" applyNumberFormat="1" applyFont="1" applyFill="1" applyBorder="1" applyAlignment="1">
      <alignment horizontal="right" wrapText="1"/>
    </xf>
    <xf numFmtId="0" fontId="25" fillId="0" borderId="0" xfId="0" applyFont="1"/>
    <xf numFmtId="0" fontId="26" fillId="0" borderId="0" xfId="0" applyFont="1"/>
    <xf numFmtId="41" fontId="23" fillId="0" borderId="7" xfId="5" applyNumberFormat="1" applyFont="1" applyFill="1" applyBorder="1" applyAlignment="1">
      <alignment horizontal="right" vertical="center" wrapText="1"/>
    </xf>
    <xf numFmtId="41" fontId="23" fillId="8" borderId="7" xfId="5" applyNumberFormat="1" applyFont="1" applyFill="1" applyBorder="1" applyAlignment="1">
      <alignment horizontal="right" vertical="center" wrapText="1"/>
    </xf>
    <xf numFmtId="168" fontId="23" fillId="8" borderId="7" xfId="5" applyNumberFormat="1" applyFont="1" applyFill="1" applyBorder="1" applyAlignment="1">
      <alignment horizontal="right" vertical="center" wrapText="1"/>
    </xf>
    <xf numFmtId="0" fontId="23" fillId="4" borderId="7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5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15" fillId="0" borderId="0" xfId="0" applyFont="1" applyFill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37" fillId="13" borderId="0" xfId="0" applyFont="1" applyFill="1" applyAlignment="1">
      <alignment vertical="center"/>
    </xf>
    <xf numFmtId="0" fontId="0" fillId="0" borderId="0" xfId="0" applyFont="1"/>
    <xf numFmtId="0" fontId="30" fillId="14" borderId="7" xfId="0" applyFont="1" applyFill="1" applyBorder="1" applyAlignment="1">
      <alignment horizontal="center" vertical="center" wrapText="1" readingOrder="1"/>
    </xf>
    <xf numFmtId="0" fontId="30" fillId="14" borderId="11" xfId="0" applyFont="1" applyFill="1" applyBorder="1" applyAlignment="1">
      <alignment horizontal="left" vertical="top" wrapText="1" indent="4" readingOrder="1"/>
    </xf>
    <xf numFmtId="0" fontId="36" fillId="14" borderId="7" xfId="0" applyFont="1" applyFill="1" applyBorder="1" applyAlignment="1">
      <alignment horizontal="center" vertical="center" textRotation="90" wrapText="1" readingOrder="1"/>
    </xf>
    <xf numFmtId="0" fontId="38" fillId="0" borderId="7" xfId="0" applyFont="1" applyFill="1" applyBorder="1" applyAlignment="1">
      <alignment vertical="center" wrapText="1" readingOrder="1"/>
    </xf>
    <xf numFmtId="0" fontId="27" fillId="7" borderId="6" xfId="0" applyFont="1" applyFill="1" applyBorder="1" applyAlignment="1">
      <alignment horizontal="left" vertical="center" readingOrder="1"/>
    </xf>
    <xf numFmtId="0" fontId="27" fillId="7" borderId="10" xfId="0" applyFont="1" applyFill="1" applyBorder="1" applyAlignment="1">
      <alignment horizontal="left" vertical="center" readingOrder="1"/>
    </xf>
    <xf numFmtId="0" fontId="40" fillId="13" borderId="0" xfId="0" applyFont="1" applyFill="1" applyAlignment="1"/>
    <xf numFmtId="0" fontId="41" fillId="14" borderId="7" xfId="0" applyFont="1" applyFill="1" applyBorder="1" applyAlignment="1">
      <alignment horizontal="center" vertical="center" wrapText="1"/>
    </xf>
    <xf numFmtId="41" fontId="5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170" fontId="5" fillId="3" borderId="0" xfId="5" applyNumberFormat="1" applyFont="1" applyFill="1" applyBorder="1" applyAlignment="1">
      <alignment horizontal="right" vertical="center" wrapText="1"/>
    </xf>
    <xf numFmtId="164" fontId="5" fillId="3" borderId="0" xfId="5" applyFont="1" applyFill="1" applyBorder="1" applyAlignment="1">
      <alignment horizontal="left" vertical="center" wrapText="1"/>
    </xf>
    <xf numFmtId="41" fontId="42" fillId="3" borderId="29" xfId="0" applyNumberFormat="1" applyFont="1" applyFill="1" applyBorder="1" applyAlignment="1">
      <alignment horizontal="right" vertical="center" wrapText="1" readingOrder="1"/>
    </xf>
    <xf numFmtId="170" fontId="5" fillId="3" borderId="0" xfId="5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41" fontId="5" fillId="3" borderId="0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/>
    <xf numFmtId="0" fontId="5" fillId="3" borderId="0" xfId="0" applyFont="1" applyFill="1" applyBorder="1" applyAlignment="1">
      <alignment vertical="center" wrapText="1" readingOrder="1"/>
    </xf>
    <xf numFmtId="41" fontId="5" fillId="3" borderId="7" xfId="0" applyNumberFormat="1" applyFont="1" applyFill="1" applyBorder="1" applyAlignment="1">
      <alignment horizontal="center" vertical="center" wrapText="1"/>
    </xf>
    <xf numFmtId="169" fontId="5" fillId="4" borderId="7" xfId="5" applyNumberFormat="1" applyFont="1" applyFill="1" applyBorder="1" applyAlignment="1">
      <alignment horizontal="right" vertical="center" wrapText="1"/>
    </xf>
    <xf numFmtId="41" fontId="5" fillId="15" borderId="7" xfId="0" applyNumberFormat="1" applyFont="1" applyFill="1" applyBorder="1" applyAlignment="1">
      <alignment horizontal="center" vertical="center" wrapText="1"/>
    </xf>
    <xf numFmtId="169" fontId="5" fillId="4" borderId="7" xfId="4" applyNumberFormat="1" applyFont="1" applyFill="1" applyBorder="1" applyAlignment="1">
      <alignment horizontal="right" vertical="center" wrapText="1"/>
    </xf>
    <xf numFmtId="170" fontId="5" fillId="3" borderId="7" xfId="5" applyNumberFormat="1" applyFont="1" applyFill="1" applyBorder="1" applyAlignment="1">
      <alignment horizontal="right" vertical="center" wrapText="1"/>
    </xf>
    <xf numFmtId="41" fontId="5" fillId="3" borderId="7" xfId="0" applyNumberFormat="1" applyFont="1" applyFill="1" applyBorder="1" applyAlignment="1">
      <alignment horizontal="right" vertical="center" wrapText="1"/>
    </xf>
    <xf numFmtId="164" fontId="5" fillId="3" borderId="7" xfId="5" applyFont="1" applyFill="1" applyBorder="1" applyAlignment="1">
      <alignment horizontal="right" vertical="center" wrapText="1"/>
    </xf>
    <xf numFmtId="0" fontId="6" fillId="3" borderId="0" xfId="0" applyFont="1" applyFill="1" applyAlignment="1">
      <alignment wrapText="1"/>
    </xf>
    <xf numFmtId="0" fontId="0" fillId="13" borderId="0" xfId="0" applyFill="1" applyAlignment="1">
      <alignment vertical="center"/>
    </xf>
    <xf numFmtId="0" fontId="8" fillId="3" borderId="0" xfId="0" applyFont="1" applyFill="1" applyBorder="1" applyAlignment="1" applyProtection="1">
      <alignment vertical="center"/>
      <protection locked="0"/>
    </xf>
    <xf numFmtId="0" fontId="34" fillId="3" borderId="0" xfId="0" applyFont="1" applyFill="1" applyAlignment="1">
      <alignment vertical="center"/>
    </xf>
    <xf numFmtId="164" fontId="5" fillId="4" borderId="7" xfId="5" applyFont="1" applyFill="1" applyBorder="1" applyAlignment="1">
      <alignment horizontal="left" vertical="center" wrapText="1"/>
    </xf>
    <xf numFmtId="0" fontId="4" fillId="16" borderId="1" xfId="0" applyFont="1" applyFill="1" applyBorder="1" applyAlignment="1">
      <alignment vertical="center"/>
    </xf>
    <xf numFmtId="0" fontId="57" fillId="3" borderId="0" xfId="0" applyFont="1" applyFill="1" applyAlignment="1">
      <alignment vertical="center"/>
    </xf>
    <xf numFmtId="0" fontId="10" fillId="0" borderId="0" xfId="0" applyFont="1" applyAlignment="1">
      <alignment wrapText="1"/>
    </xf>
    <xf numFmtId="166" fontId="10" fillId="0" borderId="0" xfId="0" applyNumberFormat="1" applyFont="1" applyAlignment="1">
      <alignment wrapText="1"/>
    </xf>
    <xf numFmtId="0" fontId="4" fillId="3" borderId="0" xfId="0" applyFont="1" applyFill="1"/>
    <xf numFmtId="41" fontId="5" fillId="3" borderId="7" xfId="0" applyNumberFormat="1" applyFont="1" applyFill="1" applyBorder="1" applyAlignment="1">
      <alignment horizontal="left" vertical="center" wrapText="1"/>
    </xf>
    <xf numFmtId="164" fontId="5" fillId="12" borderId="7" xfId="5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28" fillId="0" borderId="0" xfId="0" applyFont="1" applyFill="1" applyBorder="1" applyAlignment="1"/>
    <xf numFmtId="0" fontId="30" fillId="12" borderId="15" xfId="0" applyFont="1" applyFill="1" applyBorder="1" applyAlignment="1" applyProtection="1">
      <alignment vertical="center"/>
      <protection locked="0"/>
    </xf>
    <xf numFmtId="0" fontId="30" fillId="12" borderId="15" xfId="0" applyFont="1" applyFill="1" applyBorder="1" applyAlignment="1"/>
    <xf numFmtId="0" fontId="28" fillId="12" borderId="15" xfId="0" applyFont="1" applyFill="1" applyBorder="1" applyAlignment="1"/>
    <xf numFmtId="0" fontId="28" fillId="12" borderId="9" xfId="0" applyFont="1" applyFill="1" applyBorder="1" applyAlignment="1"/>
    <xf numFmtId="0" fontId="4" fillId="0" borderId="0" xfId="0" applyFont="1" applyBorder="1" applyAlignment="1"/>
    <xf numFmtId="0" fontId="30" fillId="12" borderId="9" xfId="0" applyFont="1" applyFill="1" applyBorder="1" applyAlignment="1" applyProtection="1">
      <alignment vertical="center"/>
      <protection locked="0"/>
    </xf>
    <xf numFmtId="0" fontId="29" fillId="12" borderId="21" xfId="0" applyFont="1" applyFill="1" applyBorder="1" applyAlignment="1" applyProtection="1">
      <alignment vertical="center"/>
      <protection locked="0"/>
    </xf>
    <xf numFmtId="0" fontId="29" fillId="12" borderId="21" xfId="0" applyFont="1" applyFill="1" applyBorder="1" applyAlignment="1">
      <alignment vertical="center"/>
    </xf>
    <xf numFmtId="0" fontId="7" fillId="4" borderId="7" xfId="0" applyFont="1" applyFill="1" applyBorder="1" applyAlignment="1">
      <alignment vertical="center" wrapText="1"/>
    </xf>
    <xf numFmtId="41" fontId="5" fillId="4" borderId="7" xfId="0" applyNumberFormat="1" applyFont="1" applyFill="1" applyBorder="1" applyAlignment="1">
      <alignment vertical="center" wrapText="1"/>
    </xf>
    <xf numFmtId="165" fontId="5" fillId="4" borderId="7" xfId="0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41" fontId="6" fillId="3" borderId="7" xfId="0" applyNumberFormat="1" applyFont="1" applyFill="1" applyBorder="1" applyAlignment="1" applyProtection="1">
      <alignment vertical="center" wrapText="1"/>
      <protection locked="0"/>
    </xf>
    <xf numFmtId="41" fontId="6" fillId="3" borderId="7" xfId="0" applyNumberFormat="1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>
      <alignment vertical="center" wrapText="1"/>
    </xf>
    <xf numFmtId="41" fontId="5" fillId="3" borderId="7" xfId="0" applyNumberFormat="1" applyFont="1" applyFill="1" applyBorder="1" applyAlignment="1" applyProtection="1">
      <alignment vertical="center"/>
      <protection locked="0"/>
    </xf>
    <xf numFmtId="41" fontId="5" fillId="3" borderId="7" xfId="0" applyNumberFormat="1" applyFont="1" applyFill="1" applyBorder="1" applyAlignment="1" applyProtection="1">
      <alignment vertical="center" wrapText="1"/>
      <protection locked="0"/>
    </xf>
    <xf numFmtId="41" fontId="5" fillId="17" borderId="7" xfId="0" applyNumberFormat="1" applyFont="1" applyFill="1" applyBorder="1" applyAlignment="1">
      <alignment vertical="center" wrapText="1"/>
    </xf>
    <xf numFmtId="165" fontId="5" fillId="17" borderId="7" xfId="0" applyNumberFormat="1" applyFont="1" applyFill="1" applyBorder="1" applyAlignment="1">
      <alignment vertical="center" wrapText="1"/>
    </xf>
    <xf numFmtId="41" fontId="5" fillId="3" borderId="7" xfId="0" applyNumberFormat="1" applyFont="1" applyFill="1" applyBorder="1" applyAlignment="1">
      <alignment vertical="center" wrapText="1"/>
    </xf>
    <xf numFmtId="165" fontId="5" fillId="3" borderId="7" xfId="0" applyNumberFormat="1" applyFont="1" applyFill="1" applyBorder="1" applyAlignment="1">
      <alignment vertical="center" wrapText="1"/>
    </xf>
    <xf numFmtId="0" fontId="30" fillId="14" borderId="7" xfId="0" applyFont="1" applyFill="1" applyBorder="1" applyAlignment="1">
      <alignment vertical="center" wrapText="1"/>
    </xf>
    <xf numFmtId="0" fontId="15" fillId="0" borderId="12" xfId="0" applyFont="1" applyBorder="1"/>
    <xf numFmtId="0" fontId="15" fillId="0" borderId="13" xfId="0" applyFont="1" applyBorder="1"/>
    <xf numFmtId="0" fontId="21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right" vertical="center"/>
    </xf>
    <xf numFmtId="41" fontId="23" fillId="3" borderId="0" xfId="0" applyNumberFormat="1" applyFont="1" applyFill="1" applyBorder="1" applyAlignment="1">
      <alignment horizontal="right" wrapText="1"/>
    </xf>
    <xf numFmtId="41" fontId="24" fillId="3" borderId="0" xfId="0" applyNumberFormat="1" applyFont="1" applyFill="1" applyBorder="1" applyAlignment="1">
      <alignment horizontal="right" wrapText="1"/>
    </xf>
    <xf numFmtId="43" fontId="24" fillId="3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10" fillId="3" borderId="7" xfId="0" applyFont="1" applyFill="1" applyBorder="1" applyAlignment="1" applyProtection="1">
      <alignment vertical="center" wrapText="1"/>
      <protection locked="0"/>
    </xf>
    <xf numFmtId="14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43" fontId="10" fillId="3" borderId="7" xfId="0" applyNumberFormat="1" applyFont="1" applyFill="1" applyBorder="1" applyAlignment="1" applyProtection="1">
      <alignment vertical="center" wrapText="1"/>
      <protection locked="0"/>
    </xf>
    <xf numFmtId="166" fontId="10" fillId="4" borderId="7" xfId="0" applyNumberFormat="1" applyFont="1" applyFill="1" applyBorder="1" applyAlignment="1">
      <alignment vertical="center" wrapText="1"/>
    </xf>
    <xf numFmtId="0" fontId="33" fillId="3" borderId="12" xfId="0" applyFont="1" applyFill="1" applyBorder="1" applyAlignment="1">
      <alignment horizontal="left" vertical="center" wrapText="1"/>
    </xf>
    <xf numFmtId="0" fontId="33" fillId="3" borderId="0" xfId="0" applyFont="1" applyFill="1" applyBorder="1" applyAlignment="1">
      <alignment horizontal="left" vertical="center" wrapText="1"/>
    </xf>
    <xf numFmtId="41" fontId="30" fillId="12" borderId="7" xfId="0" applyNumberFormat="1" applyFont="1" applyFill="1" applyBorder="1" applyAlignment="1">
      <alignment horizontal="center" vertical="center" wrapText="1"/>
    </xf>
    <xf numFmtId="170" fontId="5" fillId="12" borderId="7" xfId="5" applyNumberFormat="1" applyFont="1" applyFill="1" applyBorder="1" applyAlignment="1">
      <alignment horizontal="left" vertical="center" wrapText="1"/>
    </xf>
    <xf numFmtId="41" fontId="5" fillId="4" borderId="7" xfId="0" applyNumberFormat="1" applyFont="1" applyFill="1" applyBorder="1" applyAlignment="1">
      <alignment horizontal="left" vertical="center" wrapText="1"/>
    </xf>
    <xf numFmtId="41" fontId="5" fillId="4" borderId="7" xfId="0" applyNumberFormat="1" applyFont="1" applyFill="1" applyBorder="1" applyAlignment="1">
      <alignment horizontal="right" vertical="center" wrapText="1"/>
    </xf>
    <xf numFmtId="165" fontId="30" fillId="12" borderId="7" xfId="0" applyNumberFormat="1" applyFont="1" applyFill="1" applyBorder="1" applyAlignment="1">
      <alignment horizontal="center" vertical="center" wrapText="1"/>
    </xf>
    <xf numFmtId="41" fontId="30" fillId="17" borderId="7" xfId="0" applyNumberFormat="1" applyFont="1" applyFill="1" applyBorder="1" applyAlignment="1">
      <alignment vertical="center" wrapText="1"/>
    </xf>
    <xf numFmtId="165" fontId="30" fillId="17" borderId="7" xfId="0" applyNumberFormat="1" applyFont="1" applyFill="1" applyBorder="1" applyAlignment="1">
      <alignment vertical="center" wrapText="1"/>
    </xf>
    <xf numFmtId="0" fontId="27" fillId="3" borderId="0" xfId="0" applyFont="1" applyFill="1"/>
    <xf numFmtId="0" fontId="27" fillId="3" borderId="0" xfId="1" applyFont="1" applyFill="1"/>
    <xf numFmtId="0" fontId="27" fillId="3" borderId="0" xfId="3" applyFont="1" applyFill="1"/>
    <xf numFmtId="41" fontId="30" fillId="12" borderId="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33" fillId="12" borderId="7" xfId="0" applyFont="1" applyFill="1" applyBorder="1" applyAlignment="1">
      <alignment horizontal="center" vertical="center" wrapText="1"/>
    </xf>
    <xf numFmtId="43" fontId="10" fillId="4" borderId="7" xfId="0" applyNumberFormat="1" applyFont="1" applyFill="1" applyBorder="1" applyAlignment="1" applyProtection="1">
      <alignment vertical="center" wrapText="1"/>
      <protection locked="0"/>
    </xf>
    <xf numFmtId="41" fontId="6" fillId="4" borderId="7" xfId="0" applyNumberFormat="1" applyFont="1" applyFill="1" applyBorder="1" applyAlignment="1" applyProtection="1">
      <alignment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1" fontId="10" fillId="3" borderId="7" xfId="5" applyNumberFormat="1" applyFont="1" applyFill="1" applyBorder="1" applyAlignment="1" applyProtection="1">
      <alignment vertical="center" wrapText="1"/>
      <protection locked="0"/>
    </xf>
    <xf numFmtId="171" fontId="10" fillId="4" borderId="7" xfId="5" applyNumberFormat="1" applyFont="1" applyFill="1" applyBorder="1" applyAlignment="1">
      <alignment vertical="center" wrapText="1"/>
    </xf>
    <xf numFmtId="171" fontId="35" fillId="12" borderId="7" xfId="5" applyNumberFormat="1" applyFont="1" applyFill="1" applyBorder="1" applyAlignment="1">
      <alignment horizontal="right" wrapText="1"/>
    </xf>
    <xf numFmtId="171" fontId="63" fillId="12" borderId="7" xfId="5" applyNumberFormat="1" applyFont="1" applyFill="1" applyBorder="1" applyAlignment="1">
      <alignment horizontal="right" vertical="center" wrapText="1"/>
    </xf>
    <xf numFmtId="166" fontId="63" fillId="12" borderId="7" xfId="0" applyNumberFormat="1" applyFont="1" applyFill="1" applyBorder="1" applyAlignment="1">
      <alignment horizontal="right" vertical="center" wrapText="1"/>
    </xf>
    <xf numFmtId="166" fontId="35" fillId="12" borderId="7" xfId="0" applyNumberFormat="1" applyFont="1" applyFill="1" applyBorder="1" applyAlignment="1">
      <alignment horizontal="right" wrapText="1"/>
    </xf>
    <xf numFmtId="0" fontId="32" fillId="3" borderId="0" xfId="0" applyFont="1" applyFill="1" applyBorder="1" applyAlignment="1">
      <alignment wrapText="1"/>
    </xf>
    <xf numFmtId="172" fontId="5" fillId="4" borderId="7" xfId="5" applyNumberFormat="1" applyFont="1" applyFill="1" applyBorder="1" applyAlignment="1">
      <alignment horizontal="left" vertical="center" wrapText="1"/>
    </xf>
    <xf numFmtId="172" fontId="5" fillId="4" borderId="7" xfId="5" applyNumberFormat="1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horizontal="left" vertical="center" readingOrder="1"/>
    </xf>
    <xf numFmtId="0" fontId="7" fillId="7" borderId="8" xfId="0" applyFont="1" applyFill="1" applyBorder="1" applyAlignment="1">
      <alignment horizontal="left" vertical="center" wrapText="1" readingOrder="1"/>
    </xf>
    <xf numFmtId="0" fontId="66" fillId="18" borderId="7" xfId="0" applyFont="1" applyFill="1" applyBorder="1" applyAlignment="1">
      <alignment horizontal="center" vertical="center" wrapText="1"/>
    </xf>
    <xf numFmtId="41" fontId="0" fillId="3" borderId="7" xfId="0" applyNumberFormat="1" applyFill="1" applyBorder="1"/>
    <xf numFmtId="41" fontId="67" fillId="19" borderId="7" xfId="0" applyNumberFormat="1" applyFont="1" applyFill="1" applyBorder="1" applyAlignment="1">
      <alignment vertical="center" wrapText="1"/>
    </xf>
    <xf numFmtId="41" fontId="30" fillId="12" borderId="7" xfId="0" applyNumberFormat="1" applyFont="1" applyFill="1" applyBorder="1" applyAlignment="1">
      <alignment vertical="center" wrapText="1"/>
    </xf>
    <xf numFmtId="0" fontId="66" fillId="18" borderId="26" xfId="0" applyFont="1" applyFill="1" applyBorder="1" applyAlignment="1">
      <alignment vertical="center" wrapText="1"/>
    </xf>
    <xf numFmtId="0" fontId="66" fillId="18" borderId="34" xfId="0" applyFont="1" applyFill="1" applyBorder="1" applyAlignment="1">
      <alignment vertical="center" wrapText="1"/>
    </xf>
    <xf numFmtId="0" fontId="66" fillId="18" borderId="10" xfId="0" applyFont="1" applyFill="1" applyBorder="1" applyAlignment="1">
      <alignment horizontal="center" vertical="center" wrapText="1"/>
    </xf>
    <xf numFmtId="0" fontId="66" fillId="18" borderId="26" xfId="0" applyFont="1" applyFill="1" applyBorder="1" applyAlignment="1">
      <alignment vertical="center"/>
    </xf>
    <xf numFmtId="41" fontId="67" fillId="18" borderId="7" xfId="0" applyNumberFormat="1" applyFont="1" applyFill="1" applyBorder="1" applyAlignment="1">
      <alignment vertical="center" wrapText="1"/>
    </xf>
    <xf numFmtId="41" fontId="67" fillId="21" borderId="7" xfId="0" applyNumberFormat="1" applyFont="1" applyFill="1" applyBorder="1" applyAlignment="1">
      <alignment vertical="center" wrapText="1"/>
    </xf>
    <xf numFmtId="0" fontId="35" fillId="12" borderId="7" xfId="0" applyFont="1" applyFill="1" applyBorder="1" applyAlignment="1">
      <alignment horizontal="center" vertical="center" wrapText="1"/>
    </xf>
    <xf numFmtId="41" fontId="30" fillId="12" borderId="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35" fillId="12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 applyProtection="1">
      <alignment vertical="center" wrapText="1"/>
      <protection locked="0"/>
    </xf>
    <xf numFmtId="0" fontId="69" fillId="22" borderId="7" xfId="0" applyFont="1" applyFill="1" applyBorder="1" applyAlignment="1">
      <alignment vertical="center" wrapText="1"/>
    </xf>
    <xf numFmtId="0" fontId="69" fillId="22" borderId="21" xfId="0" applyFont="1" applyFill="1" applyBorder="1" applyAlignment="1">
      <alignment horizontal="centerContinuous" vertical="center" wrapText="1"/>
    </xf>
    <xf numFmtId="0" fontId="69" fillId="22" borderId="7" xfId="0" applyFont="1" applyFill="1" applyBorder="1" applyAlignment="1">
      <alignment horizontal="center" vertical="center" wrapText="1"/>
    </xf>
    <xf numFmtId="0" fontId="10" fillId="22" borderId="7" xfId="0" applyFont="1" applyFill="1" applyBorder="1" applyAlignment="1">
      <alignment horizontal="center" vertical="center" wrapText="1"/>
    </xf>
    <xf numFmtId="0" fontId="10" fillId="22" borderId="7" xfId="0" applyFont="1" applyFill="1" applyBorder="1" applyAlignment="1" applyProtection="1">
      <alignment vertical="center" wrapText="1"/>
      <protection locked="0"/>
    </xf>
    <xf numFmtId="0" fontId="10" fillId="9" borderId="7" xfId="0" applyFont="1" applyFill="1" applyBorder="1" applyAlignment="1">
      <alignment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69" fillId="22" borderId="21" xfId="0" applyFont="1" applyFill="1" applyBorder="1" applyAlignment="1">
      <alignment horizontal="center" vertical="center" wrapText="1"/>
    </xf>
    <xf numFmtId="9" fontId="10" fillId="2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9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0" fillId="9" borderId="7" xfId="0" applyFont="1" applyFill="1" applyBorder="1" applyAlignment="1" applyProtection="1">
      <alignment vertical="center" wrapText="1"/>
      <protection locked="0"/>
    </xf>
    <xf numFmtId="0" fontId="10" fillId="22" borderId="7" xfId="0" applyFont="1" applyFill="1" applyBorder="1" applyAlignment="1">
      <alignment vertical="center" wrapText="1"/>
    </xf>
    <xf numFmtId="0" fontId="69" fillId="22" borderId="36" xfId="0" applyFont="1" applyFill="1" applyBorder="1" applyAlignment="1">
      <alignment horizontal="centerContinuous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22" borderId="7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3" borderId="7" xfId="0" applyFont="1" applyFill="1" applyBorder="1" applyAlignment="1">
      <alignment vertical="center" wrapText="1"/>
    </xf>
    <xf numFmtId="9" fontId="10" fillId="9" borderId="7" xfId="0" applyNumberFormat="1" applyFont="1" applyFill="1" applyBorder="1" applyAlignment="1">
      <alignment horizontal="center" vertical="center" wrapText="1"/>
    </xf>
    <xf numFmtId="0" fontId="36" fillId="14" borderId="7" xfId="0" applyFont="1" applyFill="1" applyBorder="1" applyAlignment="1">
      <alignment horizontal="left" textRotation="90" wrapText="1" readingOrder="1"/>
    </xf>
    <xf numFmtId="0" fontId="0" fillId="0" borderId="0" xfId="0" applyAlignment="1">
      <alignment horizontal="left" wrapText="1"/>
    </xf>
    <xf numFmtId="0" fontId="33" fillId="12" borderId="7" xfId="0" applyFont="1" applyFill="1" applyBorder="1" applyAlignment="1">
      <alignment horizontal="center" vertical="center" wrapText="1"/>
    </xf>
    <xf numFmtId="41" fontId="23" fillId="4" borderId="7" xfId="5" applyNumberFormat="1" applyFont="1" applyFill="1" applyBorder="1" applyAlignment="1">
      <alignment horizontal="center" vertical="center" wrapText="1"/>
    </xf>
    <xf numFmtId="41" fontId="24" fillId="8" borderId="7" xfId="0" applyNumberFormat="1" applyFont="1" applyFill="1" applyBorder="1" applyAlignment="1">
      <alignment horizontal="center" wrapText="1"/>
    </xf>
    <xf numFmtId="41" fontId="23" fillId="8" borderId="7" xfId="5" applyNumberFormat="1" applyFont="1" applyFill="1" applyBorder="1" applyAlignment="1">
      <alignment horizontal="center" vertical="center" wrapText="1"/>
    </xf>
    <xf numFmtId="41" fontId="24" fillId="8" borderId="7" xfId="5" applyNumberFormat="1" applyFont="1" applyFill="1" applyBorder="1" applyAlignment="1">
      <alignment horizontal="center" wrapText="1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171" fontId="10" fillId="3" borderId="7" xfId="5" applyNumberFormat="1" applyFont="1" applyFill="1" applyBorder="1" applyAlignment="1" applyProtection="1">
      <alignment horizontal="left" vertical="center" wrapText="1"/>
      <protection locked="0"/>
    </xf>
    <xf numFmtId="171" fontId="10" fillId="4" borderId="7" xfId="5" applyNumberFormat="1" applyFont="1" applyFill="1" applyBorder="1" applyAlignment="1">
      <alignment horizontal="left" vertical="center" wrapText="1"/>
    </xf>
    <xf numFmtId="166" fontId="10" fillId="4" borderId="7" xfId="0" applyNumberFormat="1" applyFont="1" applyFill="1" applyBorder="1" applyAlignment="1">
      <alignment horizontal="left" vertical="center" wrapText="1"/>
    </xf>
    <xf numFmtId="43" fontId="10" fillId="3" borderId="7" xfId="0" applyNumberFormat="1" applyFont="1" applyFill="1" applyBorder="1" applyAlignment="1" applyProtection="1">
      <alignment horizontal="left" vertical="center" wrapText="1"/>
      <protection locked="0"/>
    </xf>
    <xf numFmtId="43" fontId="10" fillId="4" borderId="7" xfId="0" applyNumberFormat="1" applyFont="1" applyFill="1" applyBorder="1" applyAlignment="1" applyProtection="1">
      <alignment horizontal="left" vertical="center" wrapText="1"/>
      <protection locked="0"/>
    </xf>
    <xf numFmtId="0" fontId="69" fillId="3" borderId="7" xfId="0" applyFont="1" applyFill="1" applyBorder="1" applyAlignment="1" applyProtection="1">
      <alignment vertical="center" wrapText="1"/>
      <protection locked="0"/>
    </xf>
    <xf numFmtId="0" fontId="77" fillId="3" borderId="7" xfId="0" applyFont="1" applyFill="1" applyBorder="1" applyAlignment="1">
      <alignment vertical="center" wrapText="1"/>
    </xf>
    <xf numFmtId="0" fontId="69" fillId="3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10" fillId="3" borderId="1" xfId="0" applyNumberFormat="1" applyFont="1" applyFill="1" applyBorder="1" applyAlignment="1">
      <alignment horizontal="center" wrapText="1"/>
    </xf>
    <xf numFmtId="0" fontId="33" fillId="12" borderId="7" xfId="0" applyFont="1" applyFill="1" applyBorder="1" applyAlignment="1">
      <alignment horizontal="center" vertical="center" wrapText="1"/>
    </xf>
    <xf numFmtId="171" fontId="78" fillId="3" borderId="7" xfId="5" applyNumberFormat="1" applyFont="1" applyFill="1" applyBorder="1" applyAlignment="1">
      <alignment vertical="center" wrapText="1"/>
    </xf>
    <xf numFmtId="0" fontId="10" fillId="3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9" fontId="10" fillId="0" borderId="7" xfId="0" applyNumberFormat="1" applyFont="1" applyBorder="1" applyAlignment="1" applyProtection="1">
      <alignment vertical="center" wrapText="1"/>
      <protection locked="0"/>
    </xf>
    <xf numFmtId="9" fontId="10" fillId="0" borderId="7" xfId="0" applyNumberFormat="1" applyFont="1" applyBorder="1" applyAlignment="1" applyProtection="1">
      <alignment horizontal="center" vertical="center" wrapText="1"/>
      <protection locked="0"/>
    </xf>
    <xf numFmtId="9" fontId="10" fillId="0" borderId="7" xfId="0" applyNumberFormat="1" applyFont="1" applyFill="1" applyBorder="1" applyAlignment="1">
      <alignment horizontal="center" vertical="center" wrapText="1"/>
    </xf>
    <xf numFmtId="9" fontId="10" fillId="3" borderId="7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 wrapText="1"/>
    </xf>
    <xf numFmtId="164" fontId="30" fillId="12" borderId="7" xfId="5" applyFont="1" applyFill="1" applyBorder="1" applyAlignment="1">
      <alignment vertical="center" wrapText="1"/>
    </xf>
    <xf numFmtId="41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10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166" fontId="10" fillId="4" borderId="7" xfId="0" applyNumberFormat="1" applyFont="1" applyFill="1" applyBorder="1" applyAlignment="1">
      <alignment horizontal="center" vertical="center" wrapText="1"/>
    </xf>
    <xf numFmtId="171" fontId="10" fillId="4" borderId="7" xfId="5" applyNumberFormat="1" applyFont="1" applyFill="1" applyBorder="1" applyAlignment="1">
      <alignment horizontal="right" vertical="center" wrapText="1"/>
    </xf>
    <xf numFmtId="166" fontId="10" fillId="4" borderId="7" xfId="0" applyNumberFormat="1" applyFont="1" applyFill="1" applyBorder="1" applyAlignment="1">
      <alignment horizontal="right" vertical="center" wrapText="1"/>
    </xf>
    <xf numFmtId="43" fontId="10" fillId="3" borderId="7" xfId="0" applyNumberFormat="1" applyFont="1" applyFill="1" applyBorder="1" applyAlignment="1" applyProtection="1">
      <alignment horizontal="right" vertical="center" wrapText="1"/>
      <protection locked="0"/>
    </xf>
    <xf numFmtId="171" fontId="10" fillId="3" borderId="7" xfId="5" applyNumberFormat="1" applyFont="1" applyFill="1" applyBorder="1" applyAlignment="1" applyProtection="1">
      <alignment horizontal="center" vertical="center" wrapText="1"/>
      <protection locked="0"/>
    </xf>
    <xf numFmtId="171" fontId="10" fillId="4" borderId="7" xfId="5" applyNumberFormat="1" applyFont="1" applyFill="1" applyBorder="1" applyAlignment="1">
      <alignment horizontal="center" vertical="center" wrapText="1"/>
    </xf>
    <xf numFmtId="43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9" fillId="3" borderId="7" xfId="0" applyFont="1" applyFill="1" applyBorder="1" applyAlignment="1">
      <alignment vertical="center" wrapText="1"/>
    </xf>
    <xf numFmtId="0" fontId="69" fillId="3" borderId="21" xfId="0" applyFont="1" applyFill="1" applyBorder="1" applyAlignment="1">
      <alignment horizontal="center" vertical="center" wrapText="1"/>
    </xf>
    <xf numFmtId="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169" fontId="1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9" fillId="3" borderId="21" xfId="0" applyFont="1" applyFill="1" applyBorder="1" applyAlignment="1">
      <alignment horizontal="centerContinuous" vertical="center" wrapText="1"/>
    </xf>
    <xf numFmtId="0" fontId="69" fillId="3" borderId="39" xfId="0" applyFont="1" applyFill="1" applyBorder="1" applyAlignment="1">
      <alignment vertical="center" wrapText="1"/>
    </xf>
    <xf numFmtId="0" fontId="69" fillId="3" borderId="40" xfId="0" applyFont="1" applyFill="1" applyBorder="1" applyAlignment="1">
      <alignment horizontal="centerContinuous" vertical="center" wrapText="1"/>
    </xf>
    <xf numFmtId="0" fontId="69" fillId="3" borderId="39" xfId="0" applyFont="1" applyFill="1" applyBorder="1" applyAlignment="1">
      <alignment horizontal="center" vertical="center" wrapText="1"/>
    </xf>
    <xf numFmtId="0" fontId="74" fillId="3" borderId="2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9" fontId="34" fillId="0" borderId="0" xfId="4" applyNumberFormat="1" applyFont="1" applyAlignment="1">
      <alignment vertical="center"/>
    </xf>
    <xf numFmtId="170" fontId="6" fillId="3" borderId="0" xfId="5" applyNumberFormat="1" applyFont="1" applyFill="1" applyBorder="1" applyAlignment="1">
      <alignment vertical="center" wrapText="1"/>
    </xf>
    <xf numFmtId="164" fontId="35" fillId="12" borderId="7" xfId="5" applyNumberFormat="1" applyFont="1" applyFill="1" applyBorder="1" applyAlignment="1">
      <alignment horizontal="right" wrapText="1"/>
    </xf>
    <xf numFmtId="0" fontId="34" fillId="3" borderId="0" xfId="0" applyFont="1" applyFill="1" applyAlignment="1">
      <alignment vertical="center" wrapText="1"/>
    </xf>
    <xf numFmtId="41" fontId="42" fillId="3" borderId="0" xfId="0" applyNumberFormat="1" applyFont="1" applyFill="1" applyBorder="1" applyAlignment="1">
      <alignment horizontal="right" vertical="center" wrapText="1" readingOrder="1"/>
    </xf>
    <xf numFmtId="0" fontId="64" fillId="0" borderId="0" xfId="0" applyFont="1" applyBorder="1" applyAlignment="1"/>
    <xf numFmtId="164" fontId="64" fillId="0" borderId="0" xfId="5" applyFont="1" applyBorder="1" applyAlignment="1"/>
    <xf numFmtId="0" fontId="83" fillId="0" borderId="0" xfId="0" applyFont="1" applyAlignment="1">
      <alignment wrapText="1"/>
    </xf>
    <xf numFmtId="0" fontId="84" fillId="3" borderId="0" xfId="0" applyFont="1" applyFill="1" applyBorder="1" applyAlignment="1">
      <alignment horizontal="left" wrapText="1"/>
    </xf>
    <xf numFmtId="0" fontId="83" fillId="3" borderId="0" xfId="0" applyFont="1" applyFill="1" applyAlignment="1">
      <alignment wrapText="1"/>
    </xf>
    <xf numFmtId="0" fontId="83" fillId="0" borderId="0" xfId="0" applyFont="1" applyAlignment="1">
      <alignment vertical="center" wrapText="1"/>
    </xf>
    <xf numFmtId="0" fontId="85" fillId="12" borderId="7" xfId="0" applyFont="1" applyFill="1" applyBorder="1" applyAlignment="1">
      <alignment horizontal="center" vertical="center" wrapText="1"/>
    </xf>
    <xf numFmtId="0" fontId="85" fillId="12" borderId="16" xfId="0" applyFont="1" applyFill="1" applyBorder="1" applyAlignment="1">
      <alignment horizontal="center" vertical="center" wrapText="1"/>
    </xf>
    <xf numFmtId="0" fontId="83" fillId="3" borderId="7" xfId="0" applyFont="1" applyFill="1" applyBorder="1" applyAlignment="1" applyProtection="1">
      <alignment vertical="center" wrapText="1"/>
      <protection locked="0"/>
    </xf>
    <xf numFmtId="0" fontId="83" fillId="3" borderId="7" xfId="0" applyFont="1" applyFill="1" applyBorder="1" applyAlignment="1" applyProtection="1">
      <alignment horizontal="center" vertical="center" wrapText="1"/>
      <protection locked="0"/>
    </xf>
    <xf numFmtId="0" fontId="83" fillId="0" borderId="7" xfId="0" applyFont="1" applyFill="1" applyBorder="1" applyAlignment="1" applyProtection="1">
      <alignment horizontal="center" vertical="center" wrapText="1"/>
      <protection locked="0"/>
    </xf>
    <xf numFmtId="0" fontId="83" fillId="13" borderId="7" xfId="0" applyFont="1" applyFill="1" applyBorder="1" applyAlignment="1" applyProtection="1">
      <alignment vertical="center" wrapText="1"/>
      <protection locked="0"/>
    </xf>
    <xf numFmtId="164" fontId="83" fillId="3" borderId="7" xfId="5" applyFont="1" applyFill="1" applyBorder="1" applyAlignment="1" applyProtection="1">
      <alignment vertical="center" wrapText="1"/>
      <protection locked="0"/>
    </xf>
    <xf numFmtId="41" fontId="86" fillId="4" borderId="7" xfId="0" applyNumberFormat="1" applyFont="1" applyFill="1" applyBorder="1" applyAlignment="1" applyProtection="1">
      <alignment vertical="center" wrapText="1"/>
      <protection locked="0"/>
    </xf>
    <xf numFmtId="41" fontId="83" fillId="4" borderId="7" xfId="0" applyNumberFormat="1" applyFont="1" applyFill="1" applyBorder="1" applyAlignment="1">
      <alignment vertical="center" wrapText="1"/>
    </xf>
    <xf numFmtId="41" fontId="83" fillId="4" borderId="16" xfId="0" applyNumberFormat="1" applyFont="1" applyFill="1" applyBorder="1" applyAlignment="1">
      <alignment vertical="center" wrapText="1"/>
    </xf>
    <xf numFmtId="164" fontId="83" fillId="3" borderId="7" xfId="5" applyNumberFormat="1" applyFont="1" applyFill="1" applyBorder="1" applyAlignment="1" applyProtection="1">
      <alignment vertical="center" wrapText="1"/>
      <protection locked="0"/>
    </xf>
    <xf numFmtId="0" fontId="87" fillId="14" borderId="20" xfId="0" applyFont="1" applyFill="1" applyBorder="1" applyAlignment="1">
      <alignment vertical="center" wrapText="1"/>
    </xf>
    <xf numFmtId="0" fontId="87" fillId="14" borderId="17" xfId="0" applyFont="1" applyFill="1" applyBorder="1" applyAlignment="1">
      <alignment vertical="center" wrapText="1"/>
    </xf>
    <xf numFmtId="0" fontId="85" fillId="14" borderId="17" xfId="0" applyFont="1" applyFill="1" applyBorder="1" applyAlignment="1">
      <alignment vertical="center" wrapText="1"/>
    </xf>
    <xf numFmtId="0" fontId="85" fillId="14" borderId="17" xfId="0" applyFont="1" applyFill="1" applyBorder="1" applyAlignment="1">
      <alignment horizontal="right" vertical="center" wrapText="1"/>
    </xf>
    <xf numFmtId="41" fontId="85" fillId="14" borderId="17" xfId="0" applyNumberFormat="1" applyFont="1" applyFill="1" applyBorder="1" applyAlignment="1">
      <alignment vertical="center" wrapText="1"/>
    </xf>
    <xf numFmtId="41" fontId="85" fillId="14" borderId="18" xfId="0" applyNumberFormat="1" applyFont="1" applyFill="1" applyBorder="1" applyAlignment="1">
      <alignment vertical="center" wrapText="1"/>
    </xf>
    <xf numFmtId="0" fontId="83" fillId="3" borderId="26" xfId="0" applyFont="1" applyFill="1" applyBorder="1" applyAlignment="1">
      <alignment vertical="center"/>
    </xf>
    <xf numFmtId="0" fontId="83" fillId="3" borderId="27" xfId="0" applyFont="1" applyFill="1" applyBorder="1" applyAlignment="1">
      <alignment vertical="center"/>
    </xf>
    <xf numFmtId="0" fontId="83" fillId="3" borderId="28" xfId="0" applyFont="1" applyFill="1" applyBorder="1" applyAlignment="1">
      <alignment vertical="center"/>
    </xf>
    <xf numFmtId="0" fontId="83" fillId="3" borderId="34" xfId="0" applyFont="1" applyFill="1" applyBorder="1" applyAlignment="1">
      <alignment vertical="center"/>
    </xf>
    <xf numFmtId="0" fontId="83" fillId="3" borderId="0" xfId="0" applyFont="1" applyFill="1" applyBorder="1" applyAlignment="1">
      <alignment vertical="center"/>
    </xf>
    <xf numFmtId="0" fontId="83" fillId="3" borderId="35" xfId="0" applyFont="1" applyFill="1" applyBorder="1" applyAlignment="1">
      <alignment vertical="center"/>
    </xf>
    <xf numFmtId="0" fontId="83" fillId="3" borderId="36" xfId="0" applyFont="1" applyFill="1" applyBorder="1" applyAlignment="1">
      <alignment vertical="center"/>
    </xf>
    <xf numFmtId="0" fontId="83" fillId="3" borderId="37" xfId="0" applyFont="1" applyFill="1" applyBorder="1" applyAlignment="1">
      <alignment vertical="center"/>
    </xf>
    <xf numFmtId="0" fontId="83" fillId="3" borderId="38" xfId="0" applyFont="1" applyFill="1" applyBorder="1" applyAlignment="1">
      <alignment vertical="center"/>
    </xf>
    <xf numFmtId="0" fontId="77" fillId="0" borderId="0" xfId="0" applyFont="1" applyAlignment="1">
      <alignment wrapText="1"/>
    </xf>
    <xf numFmtId="0" fontId="77" fillId="3" borderId="0" xfId="0" applyFont="1" applyFill="1" applyAlignment="1">
      <alignment wrapText="1"/>
    </xf>
    <xf numFmtId="0" fontId="81" fillId="0" borderId="0" xfId="0" applyFont="1" applyAlignment="1">
      <alignment wrapText="1"/>
    </xf>
    <xf numFmtId="0" fontId="77" fillId="0" borderId="0" xfId="0" applyFont="1" applyAlignment="1">
      <alignment horizontal="left" wrapText="1"/>
    </xf>
    <xf numFmtId="0" fontId="34" fillId="25" borderId="7" xfId="0" applyFont="1" applyFill="1" applyBorder="1" applyAlignment="1">
      <alignment horizontal="left" vertical="center" wrapText="1"/>
    </xf>
    <xf numFmtId="0" fontId="89" fillId="26" borderId="0" xfId="0" applyFont="1" applyFill="1" applyAlignment="1">
      <alignment horizontal="left" vertical="center" wrapText="1"/>
    </xf>
    <xf numFmtId="0" fontId="10" fillId="27" borderId="0" xfId="0" applyFont="1" applyFill="1" applyBorder="1" applyAlignment="1"/>
    <xf numFmtId="0" fontId="34" fillId="25" borderId="7" xfId="0" applyFont="1" applyFill="1" applyBorder="1" applyAlignment="1">
      <alignment horizontal="center" vertical="center" wrapText="1"/>
    </xf>
    <xf numFmtId="0" fontId="10" fillId="25" borderId="7" xfId="0" applyFont="1" applyFill="1" applyBorder="1" applyAlignment="1" applyProtection="1">
      <alignment vertical="center" wrapText="1"/>
      <protection locked="0"/>
    </xf>
    <xf numFmtId="0" fontId="77" fillId="25" borderId="7" xfId="0" applyFont="1" applyFill="1" applyBorder="1" applyAlignment="1">
      <alignment vertical="center" wrapText="1"/>
    </xf>
    <xf numFmtId="0" fontId="10" fillId="25" borderId="7" xfId="0" applyFont="1" applyFill="1" applyBorder="1" applyAlignment="1">
      <alignment horizontal="center" vertical="center" wrapText="1"/>
    </xf>
    <xf numFmtId="0" fontId="34" fillId="25" borderId="7" xfId="0" applyFont="1" applyFill="1" applyBorder="1" applyAlignment="1">
      <alignment vertical="center" wrapText="1"/>
    </xf>
    <xf numFmtId="0" fontId="10" fillId="25" borderId="7" xfId="0" applyFont="1" applyFill="1" applyBorder="1" applyAlignment="1">
      <alignment vertical="center" wrapText="1"/>
    </xf>
    <xf numFmtId="0" fontId="10" fillId="25" borderId="7" xfId="0" applyFont="1" applyFill="1" applyBorder="1" applyAlignment="1" applyProtection="1">
      <alignment horizontal="center" vertical="center" wrapText="1"/>
      <protection locked="0"/>
    </xf>
    <xf numFmtId="0" fontId="77" fillId="25" borderId="0" xfId="0" applyFont="1" applyFill="1" applyAlignment="1">
      <alignment vertical="center" wrapText="1"/>
    </xf>
    <xf numFmtId="171" fontId="64" fillId="0" borderId="0" xfId="5" applyNumberFormat="1" applyFont="1" applyBorder="1" applyAlignment="1"/>
    <xf numFmtId="0" fontId="89" fillId="26" borderId="0" xfId="0" applyFont="1" applyFill="1" applyAlignment="1">
      <alignment wrapText="1"/>
    </xf>
    <xf numFmtId="0" fontId="83" fillId="25" borderId="7" xfId="0" applyFont="1" applyFill="1" applyBorder="1" applyAlignment="1" applyProtection="1">
      <alignment vertical="center" wrapText="1"/>
      <protection locked="0"/>
    </xf>
    <xf numFmtId="0" fontId="83" fillId="25" borderId="7" xfId="0" applyFont="1" applyFill="1" applyBorder="1" applyAlignment="1" applyProtection="1">
      <alignment horizontal="center" vertical="center" wrapText="1"/>
      <protection locked="0"/>
    </xf>
    <xf numFmtId="164" fontId="83" fillId="25" borderId="7" xfId="5" applyFont="1" applyFill="1" applyBorder="1" applyAlignment="1" applyProtection="1">
      <alignment vertical="center" wrapText="1"/>
      <protection locked="0"/>
    </xf>
    <xf numFmtId="41" fontId="83" fillId="25" borderId="16" xfId="0" applyNumberFormat="1" applyFont="1" applyFill="1" applyBorder="1" applyAlignment="1">
      <alignment vertical="center" wrapText="1"/>
    </xf>
    <xf numFmtId="0" fontId="63" fillId="26" borderId="7" xfId="0" applyFont="1" applyFill="1" applyBorder="1" applyAlignment="1" applyProtection="1">
      <alignment vertical="center" wrapText="1"/>
      <protection locked="0"/>
    </xf>
    <xf numFmtId="0" fontId="80" fillId="5" borderId="0" xfId="0" applyFont="1" applyFill="1" applyAlignment="1">
      <alignment wrapText="1"/>
    </xf>
    <xf numFmtId="170" fontId="10" fillId="3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/>
    <xf numFmtId="41" fontId="9" fillId="0" borderId="0" xfId="0" applyNumberFormat="1" applyFont="1" applyAlignment="1"/>
    <xf numFmtId="0" fontId="8" fillId="22" borderId="0" xfId="0" applyFont="1" applyFill="1"/>
    <xf numFmtId="172" fontId="5" fillId="3" borderId="0" xfId="5" applyNumberFormat="1" applyFont="1" applyFill="1" applyBorder="1" applyAlignment="1">
      <alignment horizontal="left" vertical="center" wrapText="1"/>
    </xf>
    <xf numFmtId="171" fontId="5" fillId="3" borderId="0" xfId="5" applyNumberFormat="1" applyFont="1" applyFill="1" applyBorder="1" applyAlignment="1">
      <alignment horizontal="left" vertical="center" wrapText="1"/>
    </xf>
    <xf numFmtId="171" fontId="0" fillId="3" borderId="0" xfId="5" applyNumberFormat="1" applyFont="1" applyFill="1"/>
    <xf numFmtId="171" fontId="5" fillId="3" borderId="0" xfId="5" applyNumberFormat="1" applyFont="1" applyFill="1" applyBorder="1" applyAlignment="1">
      <alignment horizontal="center" vertical="center" wrapText="1"/>
    </xf>
    <xf numFmtId="0" fontId="79" fillId="3" borderId="0" xfId="0" applyFont="1" applyFill="1"/>
    <xf numFmtId="170" fontId="5" fillId="28" borderId="7" xfId="5" applyNumberFormat="1" applyFont="1" applyFill="1" applyBorder="1" applyAlignment="1">
      <alignment horizontal="right" vertical="center" wrapText="1"/>
    </xf>
    <xf numFmtId="171" fontId="5" fillId="27" borderId="0" xfId="5" applyNumberFormat="1" applyFont="1" applyFill="1" applyBorder="1" applyAlignment="1">
      <alignment horizontal="left" vertical="center" wrapText="1"/>
    </xf>
    <xf numFmtId="41" fontId="6" fillId="27" borderId="0" xfId="0" applyNumberFormat="1" applyFont="1" applyFill="1"/>
    <xf numFmtId="172" fontId="30" fillId="12" borderId="7" xfId="0" applyNumberFormat="1" applyFont="1" applyFill="1" applyBorder="1" applyAlignment="1">
      <alignment horizontal="center" vertical="center" wrapText="1"/>
    </xf>
    <xf numFmtId="172" fontId="5" fillId="12" borderId="7" xfId="5" applyNumberFormat="1" applyFont="1" applyFill="1" applyBorder="1" applyAlignment="1">
      <alignment horizontal="left" vertical="center" wrapText="1"/>
    </xf>
    <xf numFmtId="171" fontId="6" fillId="27" borderId="0" xfId="5" applyNumberFormat="1" applyFont="1" applyFill="1"/>
    <xf numFmtId="0" fontId="82" fillId="25" borderId="0" xfId="0" applyFont="1" applyFill="1" applyAlignment="1">
      <alignment wrapText="1"/>
    </xf>
    <xf numFmtId="171" fontId="0" fillId="27" borderId="0" xfId="5" applyNumberFormat="1" applyFont="1" applyFill="1"/>
    <xf numFmtId="171" fontId="5" fillId="4" borderId="7" xfId="5" applyNumberFormat="1" applyFont="1" applyFill="1" applyBorder="1" applyAlignment="1">
      <alignment vertical="center" wrapText="1"/>
    </xf>
    <xf numFmtId="41" fontId="5" fillId="5" borderId="7" xfId="0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86" fillId="29" borderId="7" xfId="0" applyFont="1" applyFill="1" applyBorder="1" applyAlignment="1" applyProtection="1">
      <alignment vertical="center" wrapText="1"/>
      <protection locked="0"/>
    </xf>
    <xf numFmtId="170" fontId="5" fillId="29" borderId="7" xfId="5" applyNumberFormat="1" applyFont="1" applyFill="1" applyBorder="1" applyAlignment="1">
      <alignment horizontal="right" vertical="center" wrapText="1"/>
    </xf>
    <xf numFmtId="171" fontId="7" fillId="29" borderId="0" xfId="5" applyNumberFormat="1" applyFont="1" applyFill="1" applyBorder="1" applyAlignment="1">
      <alignment horizontal="left" vertical="center" wrapText="1"/>
    </xf>
    <xf numFmtId="0" fontId="83" fillId="0" borderId="7" xfId="0" applyFont="1" applyBorder="1" applyAlignment="1">
      <alignment vertical="center" wrapText="1"/>
    </xf>
    <xf numFmtId="0" fontId="83" fillId="30" borderId="7" xfId="0" applyFont="1" applyFill="1" applyBorder="1" applyAlignment="1">
      <alignment vertical="center" wrapText="1"/>
    </xf>
    <xf numFmtId="0" fontId="69" fillId="29" borderId="7" xfId="0" applyFont="1" applyFill="1" applyBorder="1" applyAlignment="1">
      <alignment horizontal="center" vertical="center" wrapText="1"/>
    </xf>
    <xf numFmtId="164" fontId="86" fillId="30" borderId="7" xfId="5" applyFont="1" applyFill="1" applyBorder="1" applyAlignment="1" applyProtection="1">
      <alignment vertical="center" wrapText="1"/>
      <protection locked="0"/>
    </xf>
    <xf numFmtId="43" fontId="10" fillId="30" borderId="7" xfId="0" applyNumberFormat="1" applyFont="1" applyFill="1" applyBorder="1" applyAlignment="1" applyProtection="1">
      <alignment horizontal="left" vertical="center" wrapText="1"/>
      <protection locked="0"/>
    </xf>
    <xf numFmtId="0" fontId="34" fillId="3" borderId="0" xfId="0" applyFont="1" applyFill="1" applyAlignment="1">
      <alignment horizontal="center" vertical="center"/>
    </xf>
    <xf numFmtId="0" fontId="83" fillId="3" borderId="0" xfId="0" applyFont="1" applyFill="1" applyAlignment="1">
      <alignment vertical="center" wrapText="1"/>
    </xf>
    <xf numFmtId="0" fontId="33" fillId="12" borderId="7" xfId="0" applyFont="1" applyFill="1" applyBorder="1" applyAlignment="1">
      <alignment horizontal="center" vertical="center" wrapText="1"/>
    </xf>
    <xf numFmtId="0" fontId="69" fillId="29" borderId="7" xfId="0" applyFont="1" applyFill="1" applyBorder="1" applyAlignment="1" applyProtection="1">
      <alignment horizontal="left" vertical="center" wrapText="1"/>
      <protection locked="0"/>
    </xf>
    <xf numFmtId="0" fontId="69" fillId="29" borderId="7" xfId="0" applyFont="1" applyFill="1" applyBorder="1" applyAlignment="1" applyProtection="1">
      <alignment vertical="center" wrapText="1"/>
      <protection locked="0"/>
    </xf>
    <xf numFmtId="0" fontId="69" fillId="23" borderId="7" xfId="0" applyFont="1" applyFill="1" applyBorder="1" applyAlignment="1" applyProtection="1">
      <alignment vertical="center" wrapText="1"/>
      <protection locked="0"/>
    </xf>
    <xf numFmtId="0" fontId="69" fillId="29" borderId="21" xfId="0" applyFont="1" applyFill="1" applyBorder="1" applyAlignment="1" applyProtection="1">
      <alignment vertical="center" wrapText="1"/>
      <protection locked="0"/>
    </xf>
    <xf numFmtId="0" fontId="69" fillId="23" borderId="15" xfId="0" applyFont="1" applyFill="1" applyBorder="1" applyAlignment="1" applyProtection="1">
      <alignment vertical="center" wrapText="1"/>
      <protection locked="0"/>
    </xf>
    <xf numFmtId="10" fontId="10" fillId="3" borderId="7" xfId="0" applyNumberFormat="1" applyFont="1" applyFill="1" applyBorder="1" applyAlignment="1">
      <alignment horizontal="center" vertical="center" wrapText="1"/>
    </xf>
    <xf numFmtId="14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10" fillId="3" borderId="9" xfId="0" applyNumberFormat="1" applyFont="1" applyFill="1" applyBorder="1" applyAlignment="1" applyProtection="1">
      <alignment horizontal="center" vertical="center" wrapText="1"/>
      <protection locked="0"/>
    </xf>
    <xf numFmtId="43" fontId="10" fillId="0" borderId="0" xfId="0" applyNumberFormat="1" applyFont="1" applyAlignment="1">
      <alignment wrapText="1"/>
    </xf>
    <xf numFmtId="164" fontId="83" fillId="31" borderId="7" xfId="5" applyFont="1" applyFill="1" applyBorder="1" applyAlignment="1" applyProtection="1">
      <alignment vertical="center" wrapText="1"/>
      <protection locked="0"/>
    </xf>
    <xf numFmtId="0" fontId="83" fillId="31" borderId="0" xfId="0" applyFont="1" applyFill="1" applyAlignment="1">
      <alignment vertical="center" wrapText="1"/>
    </xf>
    <xf numFmtId="0" fontId="0" fillId="0" borderId="0" xfId="0" applyAlignment="1">
      <alignment horizontal="left" wrapText="1"/>
    </xf>
    <xf numFmtId="0" fontId="5" fillId="13" borderId="0" xfId="0" applyFont="1" applyFill="1" applyAlignment="1">
      <alignment horizontal="left" wrapText="1"/>
    </xf>
    <xf numFmtId="0" fontId="29" fillId="14" borderId="12" xfId="0" applyFont="1" applyFill="1" applyBorder="1" applyAlignment="1">
      <alignment horizontal="center" vertical="center"/>
    </xf>
    <xf numFmtId="0" fontId="29" fillId="14" borderId="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79" fillId="3" borderId="0" xfId="0" applyFont="1" applyFill="1" applyAlignment="1">
      <alignment horizontal="center" vertical="center" wrapText="1"/>
    </xf>
    <xf numFmtId="0" fontId="7" fillId="6" borderId="7" xfId="0" applyFont="1" applyFill="1" applyBorder="1" applyAlignment="1">
      <alignment horizontal="left" vertical="center" wrapText="1" readingOrder="1"/>
    </xf>
    <xf numFmtId="0" fontId="7" fillId="5" borderId="7" xfId="0" applyFont="1" applyFill="1" applyBorder="1" applyAlignment="1">
      <alignment horizontal="left" vertical="center" readingOrder="1"/>
    </xf>
    <xf numFmtId="0" fontId="29" fillId="12" borderId="7" xfId="0" applyFont="1" applyFill="1" applyBorder="1" applyAlignment="1">
      <alignment horizontal="left" vertical="center"/>
    </xf>
    <xf numFmtId="0" fontId="35" fillId="12" borderId="7" xfId="0" applyFont="1" applyFill="1" applyBorder="1" applyAlignment="1">
      <alignment horizontal="left" vertical="center"/>
    </xf>
    <xf numFmtId="0" fontId="33" fillId="12" borderId="7" xfId="0" applyFont="1" applyFill="1" applyBorder="1" applyAlignment="1">
      <alignment horizontal="left" vertical="center" wrapText="1"/>
    </xf>
    <xf numFmtId="0" fontId="35" fillId="12" borderId="7" xfId="0" applyFont="1" applyFill="1" applyBorder="1" applyAlignment="1">
      <alignment horizontal="left" vertical="center" wrapText="1"/>
    </xf>
    <xf numFmtId="0" fontId="54" fillId="13" borderId="22" xfId="0" applyFont="1" applyFill="1" applyBorder="1" applyAlignment="1">
      <alignment horizontal="left" vertical="center" wrapText="1"/>
    </xf>
    <xf numFmtId="0" fontId="54" fillId="13" borderId="23" xfId="0" applyFont="1" applyFill="1" applyBorder="1" applyAlignment="1">
      <alignment horizontal="left" vertical="center" wrapText="1"/>
    </xf>
    <xf numFmtId="0" fontId="54" fillId="13" borderId="24" xfId="0" applyFont="1" applyFill="1" applyBorder="1" applyAlignment="1">
      <alignment horizontal="left" vertical="center" wrapText="1"/>
    </xf>
    <xf numFmtId="0" fontId="83" fillId="3" borderId="0" xfId="0" applyFont="1" applyFill="1" applyAlignment="1">
      <alignment horizontal="center" vertical="center" wrapText="1"/>
    </xf>
    <xf numFmtId="0" fontId="88" fillId="0" borderId="0" xfId="0" applyFont="1" applyBorder="1" applyAlignment="1">
      <alignment horizontal="center"/>
    </xf>
    <xf numFmtId="0" fontId="85" fillId="12" borderId="10" xfId="0" applyFont="1" applyFill="1" applyBorder="1" applyAlignment="1">
      <alignment horizontal="center" vertical="center" wrapText="1"/>
    </xf>
    <xf numFmtId="0" fontId="85" fillId="12" borderId="7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5" fillId="12" borderId="7" xfId="0" applyFont="1" applyFill="1" applyBorder="1" applyAlignment="1">
      <alignment horizontal="left" vertical="center" wrapText="1"/>
    </xf>
    <xf numFmtId="0" fontId="83" fillId="3" borderId="7" xfId="0" applyFont="1" applyFill="1" applyBorder="1" applyAlignment="1" applyProtection="1">
      <alignment vertical="top" wrapText="1"/>
      <protection locked="0"/>
    </xf>
    <xf numFmtId="164" fontId="83" fillId="25" borderId="8" xfId="5" applyFont="1" applyFill="1" applyBorder="1" applyAlignment="1" applyProtection="1">
      <alignment horizontal="center" vertical="center" wrapText="1"/>
      <protection locked="0"/>
    </xf>
    <xf numFmtId="164" fontId="83" fillId="25" borderId="10" xfId="5" applyFont="1" applyFill="1" applyBorder="1" applyAlignment="1" applyProtection="1">
      <alignment horizontal="center" vertical="center" wrapText="1"/>
      <protection locked="0"/>
    </xf>
    <xf numFmtId="0" fontId="84" fillId="13" borderId="0" xfId="0" applyFont="1" applyFill="1" applyBorder="1" applyAlignment="1">
      <alignment horizontal="left" vertical="center" wrapText="1"/>
    </xf>
    <xf numFmtId="0" fontId="85" fillId="12" borderId="7" xfId="0" applyFont="1" applyFill="1" applyBorder="1" applyAlignment="1">
      <alignment horizontal="left" wrapText="1"/>
    </xf>
    <xf numFmtId="0" fontId="85" fillId="12" borderId="25" xfId="0" applyFont="1" applyFill="1" applyBorder="1" applyAlignment="1">
      <alignment horizontal="center" vertical="center" wrapText="1"/>
    </xf>
    <xf numFmtId="0" fontId="85" fillId="12" borderId="30" xfId="0" applyFont="1" applyFill="1" applyBorder="1" applyAlignment="1">
      <alignment horizontal="center" vertical="center" wrapText="1"/>
    </xf>
    <xf numFmtId="0" fontId="85" fillId="12" borderId="19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left"/>
    </xf>
    <xf numFmtId="0" fontId="30" fillId="12" borderId="7" xfId="0" applyFont="1" applyFill="1" applyBorder="1" applyAlignment="1">
      <alignment horizontal="center" vertical="center" textRotation="90"/>
    </xf>
    <xf numFmtId="41" fontId="30" fillId="1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41" fontId="5" fillId="3" borderId="7" xfId="0" applyNumberFormat="1" applyFont="1" applyFill="1" applyBorder="1" applyAlignment="1">
      <alignment horizontal="left" vertical="center" wrapText="1"/>
    </xf>
    <xf numFmtId="41" fontId="30" fillId="12" borderId="7" xfId="0" applyNumberFormat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9" fillId="12" borderId="7" xfId="0" applyFont="1" applyFill="1" applyBorder="1" applyAlignment="1" applyProtection="1">
      <alignment horizontal="left" vertical="center"/>
      <protection locked="0"/>
    </xf>
    <xf numFmtId="0" fontId="30" fillId="12" borderId="7" xfId="0" applyFont="1" applyFill="1" applyBorder="1" applyAlignment="1">
      <alignment horizontal="left" vertical="center" wrapText="1"/>
    </xf>
    <xf numFmtId="0" fontId="31" fillId="12" borderId="31" xfId="0" applyFont="1" applyFill="1" applyBorder="1" applyAlignment="1">
      <alignment horizontal="left" vertical="center"/>
    </xf>
    <xf numFmtId="0" fontId="31" fillId="12" borderId="32" xfId="0" applyFont="1" applyFill="1" applyBorder="1" applyAlignment="1">
      <alignment horizontal="left" vertical="center"/>
    </xf>
    <xf numFmtId="0" fontId="31" fillId="12" borderId="33" xfId="0" applyFont="1" applyFill="1" applyBorder="1" applyAlignment="1">
      <alignment horizontal="left" vertical="center"/>
    </xf>
    <xf numFmtId="0" fontId="15" fillId="9" borderId="22" xfId="0" applyFont="1" applyFill="1" applyBorder="1" applyAlignment="1">
      <alignment horizontal="left" vertical="top" wrapText="1"/>
    </xf>
    <xf numFmtId="0" fontId="15" fillId="9" borderId="23" xfId="0" applyFont="1" applyFill="1" applyBorder="1" applyAlignment="1">
      <alignment horizontal="left" vertical="top" wrapText="1"/>
    </xf>
    <xf numFmtId="0" fontId="15" fillId="9" borderId="24" xfId="0" applyFont="1" applyFill="1" applyBorder="1" applyAlignment="1">
      <alignment horizontal="left" vertical="top" wrapText="1"/>
    </xf>
    <xf numFmtId="0" fontId="15" fillId="9" borderId="12" xfId="0" applyFont="1" applyFill="1" applyBorder="1" applyAlignment="1">
      <alignment horizontal="left" vertical="top" wrapText="1"/>
    </xf>
    <xf numFmtId="0" fontId="15" fillId="9" borderId="0" xfId="0" applyFont="1" applyFill="1" applyBorder="1" applyAlignment="1">
      <alignment horizontal="left" vertical="top" wrapText="1"/>
    </xf>
    <xf numFmtId="0" fontId="15" fillId="9" borderId="13" xfId="0" applyFont="1" applyFill="1" applyBorder="1" applyAlignment="1">
      <alignment horizontal="left" vertical="top" wrapText="1"/>
    </xf>
    <xf numFmtId="0" fontId="5" fillId="15" borderId="7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171" fontId="5" fillId="22" borderId="34" xfId="5" applyNumberFormat="1" applyFont="1" applyFill="1" applyBorder="1" applyAlignment="1">
      <alignment horizontal="left" vertical="center" wrapText="1"/>
    </xf>
    <xf numFmtId="171" fontId="5" fillId="22" borderId="0" xfId="5" applyNumberFormat="1" applyFont="1" applyFill="1" applyBorder="1" applyAlignment="1">
      <alignment horizontal="left" vertical="center" wrapText="1"/>
    </xf>
    <xf numFmtId="0" fontId="39" fillId="13" borderId="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30" fillId="12" borderId="7" xfId="0" applyNumberFormat="1" applyFont="1" applyFill="1" applyBorder="1" applyAlignment="1">
      <alignment horizontal="center" vertical="center" wrapText="1"/>
    </xf>
    <xf numFmtId="0" fontId="30" fillId="1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8" fillId="20" borderId="34" xfId="0" applyFont="1" applyFill="1" applyBorder="1" applyAlignment="1">
      <alignment horizontal="left" vertical="top" wrapText="1"/>
    </xf>
    <xf numFmtId="0" fontId="68" fillId="20" borderId="0" xfId="0" applyFont="1" applyFill="1" applyBorder="1" applyAlignment="1">
      <alignment horizontal="left" vertical="top" wrapText="1"/>
    </xf>
    <xf numFmtId="0" fontId="66" fillId="18" borderId="7" xfId="0" applyFont="1" applyFill="1" applyBorder="1" applyAlignment="1">
      <alignment horizontal="center" vertical="center" wrapText="1"/>
    </xf>
    <xf numFmtId="0" fontId="66" fillId="18" borderId="21" xfId="0" applyFont="1" applyFill="1" applyBorder="1" applyAlignment="1">
      <alignment horizontal="center" vertical="center" wrapText="1"/>
    </xf>
    <xf numFmtId="0" fontId="66" fillId="18" borderId="15" xfId="0" applyFont="1" applyFill="1" applyBorder="1" applyAlignment="1">
      <alignment horizontal="center" vertical="center" wrapText="1"/>
    </xf>
    <xf numFmtId="0" fontId="66" fillId="18" borderId="9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6" fillId="18" borderId="36" xfId="0" applyFont="1" applyFill="1" applyBorder="1" applyAlignment="1">
      <alignment horizontal="center" vertical="center" wrapText="1"/>
    </xf>
    <xf numFmtId="0" fontId="66" fillId="18" borderId="3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3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11" fillId="13" borderId="0" xfId="0" applyFont="1" applyFill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30" fillId="12" borderId="7" xfId="0" applyFont="1" applyFill="1" applyBorder="1" applyAlignment="1" applyProtection="1">
      <alignment horizontal="left" vertical="center"/>
      <protection locked="0"/>
    </xf>
    <xf numFmtId="0" fontId="41" fillId="12" borderId="7" xfId="0" applyFont="1" applyFill="1" applyBorder="1" applyAlignment="1">
      <alignment horizontal="center" vertical="center" wrapText="1"/>
    </xf>
    <xf numFmtId="0" fontId="41" fillId="12" borderId="7" xfId="0" applyFont="1" applyFill="1" applyBorder="1" applyAlignment="1">
      <alignment horizontal="center" vertical="center"/>
    </xf>
    <xf numFmtId="164" fontId="41" fillId="12" borderId="7" xfId="5" applyFont="1" applyFill="1" applyBorder="1" applyAlignment="1">
      <alignment horizontal="center" vertical="center" wrapText="1"/>
    </xf>
    <xf numFmtId="0" fontId="31" fillId="12" borderId="26" xfId="0" applyFont="1" applyFill="1" applyBorder="1" applyAlignment="1">
      <alignment horizontal="left" vertical="center"/>
    </xf>
    <xf numFmtId="0" fontId="31" fillId="12" borderId="27" xfId="0" applyFont="1" applyFill="1" applyBorder="1" applyAlignment="1">
      <alignment horizontal="left" vertical="center"/>
    </xf>
    <xf numFmtId="0" fontId="31" fillId="12" borderId="15" xfId="0" applyFont="1" applyFill="1" applyBorder="1" applyAlignment="1">
      <alignment horizontal="left" vertical="center"/>
    </xf>
    <xf numFmtId="0" fontId="31" fillId="12" borderId="9" xfId="0" applyFont="1" applyFill="1" applyBorder="1" applyAlignment="1">
      <alignment horizontal="left" vertical="center"/>
    </xf>
    <xf numFmtId="0" fontId="0" fillId="3" borderId="0" xfId="0" applyFill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1" fillId="12" borderId="7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right" wrapText="1"/>
    </xf>
    <xf numFmtId="166" fontId="24" fillId="8" borderId="7" xfId="5" applyNumberFormat="1" applyFont="1" applyFill="1" applyBorder="1" applyAlignment="1">
      <alignment horizontal="center" vertical="center" wrapText="1"/>
    </xf>
    <xf numFmtId="0" fontId="35" fillId="12" borderId="21" xfId="0" applyFont="1" applyFill="1" applyBorder="1" applyAlignment="1">
      <alignment horizontal="right" wrapText="1"/>
    </xf>
    <xf numFmtId="0" fontId="35" fillId="12" borderId="15" xfId="0" applyFont="1" applyFill="1" applyBorder="1" applyAlignment="1">
      <alignment horizontal="right" wrapText="1"/>
    </xf>
    <xf numFmtId="0" fontId="35" fillId="12" borderId="9" xfId="0" applyFont="1" applyFill="1" applyBorder="1" applyAlignment="1">
      <alignment horizontal="right" wrapText="1"/>
    </xf>
    <xf numFmtId="0" fontId="33" fillId="12" borderId="21" xfId="0" applyFont="1" applyFill="1" applyBorder="1" applyAlignment="1">
      <alignment horizontal="left" vertical="center" wrapText="1"/>
    </xf>
    <xf numFmtId="0" fontId="33" fillId="12" borderId="15" xfId="0" applyFont="1" applyFill="1" applyBorder="1" applyAlignment="1">
      <alignment horizontal="left" vertical="center" wrapText="1"/>
    </xf>
    <xf numFmtId="0" fontId="33" fillId="12" borderId="9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 applyProtection="1">
      <alignment horizontal="left" wrapText="1"/>
      <protection locked="0"/>
    </xf>
    <xf numFmtId="0" fontId="10" fillId="3" borderId="15" xfId="0" applyFont="1" applyFill="1" applyBorder="1" applyAlignment="1" applyProtection="1">
      <alignment horizontal="left" wrapText="1"/>
      <protection locked="0"/>
    </xf>
    <xf numFmtId="0" fontId="10" fillId="3" borderId="9" xfId="0" applyFont="1" applyFill="1" applyBorder="1" applyAlignment="1" applyProtection="1">
      <alignment horizontal="left" wrapText="1"/>
      <protection locked="0"/>
    </xf>
    <xf numFmtId="0" fontId="33" fillId="12" borderId="7" xfId="0" applyFont="1" applyFill="1" applyBorder="1" applyAlignment="1">
      <alignment horizontal="center" vertical="center" wrapText="1"/>
    </xf>
    <xf numFmtId="0" fontId="33" fillId="12" borderId="21" xfId="0" applyFont="1" applyFill="1" applyBorder="1" applyAlignment="1">
      <alignment horizontal="center" vertical="center" wrapText="1"/>
    </xf>
    <xf numFmtId="0" fontId="33" fillId="12" borderId="15" xfId="0" applyFont="1" applyFill="1" applyBorder="1" applyAlignment="1">
      <alignment horizontal="center" vertical="center" wrapText="1"/>
    </xf>
    <xf numFmtId="0" fontId="33" fillId="12" borderId="9" xfId="0" applyFont="1" applyFill="1" applyBorder="1" applyAlignment="1">
      <alignment horizontal="center" vertical="center" wrapText="1"/>
    </xf>
    <xf numFmtId="0" fontId="33" fillId="12" borderId="8" xfId="0" applyFont="1" applyFill="1" applyBorder="1" applyAlignment="1">
      <alignment horizontal="center" vertical="center" wrapText="1"/>
    </xf>
    <xf numFmtId="0" fontId="33" fillId="12" borderId="10" xfId="0" applyFont="1" applyFill="1" applyBorder="1" applyAlignment="1">
      <alignment horizontal="center" vertical="center" wrapText="1"/>
    </xf>
    <xf numFmtId="0" fontId="33" fillId="12" borderId="7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left" vertical="center" wrapText="1"/>
      <protection locked="0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21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32" fillId="3" borderId="15" xfId="0" applyFont="1" applyFill="1" applyBorder="1" applyAlignment="1">
      <alignment horizontal="left" vertical="center" wrapText="1"/>
    </xf>
    <xf numFmtId="0" fontId="35" fillId="12" borderId="7" xfId="0" applyFont="1" applyFill="1" applyBorder="1" applyAlignment="1" applyProtection="1">
      <alignment horizontal="left" vertical="center"/>
      <protection locked="0"/>
    </xf>
    <xf numFmtId="0" fontId="32" fillId="23" borderId="21" xfId="0" applyFont="1" applyFill="1" applyBorder="1" applyAlignment="1" applyProtection="1">
      <alignment horizontal="left" vertical="center" wrapText="1"/>
      <protection locked="0"/>
    </xf>
    <xf numFmtId="0" fontId="32" fillId="23" borderId="15" xfId="0" applyFont="1" applyFill="1" applyBorder="1" applyAlignment="1" applyProtection="1">
      <alignment horizontal="left" vertical="center" wrapText="1"/>
      <protection locked="0"/>
    </xf>
    <xf numFmtId="0" fontId="10" fillId="3" borderId="21" xfId="0" applyFont="1" applyFill="1" applyBorder="1" applyAlignment="1">
      <alignment horizontal="left" wrapText="1"/>
    </xf>
    <xf numFmtId="0" fontId="10" fillId="3" borderId="15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9" xfId="0" applyFont="1" applyBorder="1" applyAlignment="1">
      <alignment horizontal="left" wrapText="1"/>
    </xf>
    <xf numFmtId="0" fontId="47" fillId="3" borderId="21" xfId="0" applyFont="1" applyFill="1" applyBorder="1" applyAlignment="1" applyProtection="1">
      <alignment horizontal="left" vertical="center" wrapText="1"/>
      <protection locked="0"/>
    </xf>
    <xf numFmtId="0" fontId="47" fillId="3" borderId="15" xfId="0" applyFont="1" applyFill="1" applyBorder="1" applyAlignment="1" applyProtection="1">
      <alignment horizontal="left" vertical="center" wrapText="1"/>
      <protection locked="0"/>
    </xf>
    <xf numFmtId="0" fontId="47" fillId="3" borderId="9" xfId="0" applyFont="1" applyFill="1" applyBorder="1" applyAlignment="1" applyProtection="1">
      <alignment horizontal="left" vertical="center" wrapText="1"/>
      <protection locked="0"/>
    </xf>
    <xf numFmtId="0" fontId="10" fillId="29" borderId="7" xfId="0" applyFont="1" applyFill="1" applyBorder="1" applyAlignment="1" applyProtection="1">
      <alignment horizontal="left" vertical="center" wrapText="1"/>
      <protection locked="0"/>
    </xf>
    <xf numFmtId="0" fontId="32" fillId="23" borderId="9" xfId="0" applyFont="1" applyFill="1" applyBorder="1" applyAlignment="1" applyProtection="1">
      <alignment horizontal="left" vertical="center" wrapText="1"/>
      <protection locked="0"/>
    </xf>
    <xf numFmtId="0" fontId="10" fillId="4" borderId="21" xfId="0" applyFont="1" applyFill="1" applyBorder="1" applyAlignment="1" applyProtection="1">
      <alignment horizontal="left" vertical="center" wrapText="1"/>
      <protection locked="0"/>
    </xf>
    <xf numFmtId="0" fontId="10" fillId="4" borderId="15" xfId="0" applyFont="1" applyFill="1" applyBorder="1" applyAlignment="1" applyProtection="1">
      <alignment horizontal="left" vertical="center" wrapText="1"/>
      <protection locked="0"/>
    </xf>
    <xf numFmtId="0" fontId="10" fillId="4" borderId="9" xfId="0" applyFont="1" applyFill="1" applyBorder="1" applyAlignment="1" applyProtection="1">
      <alignment horizontal="left" vertical="center" wrapText="1"/>
      <protection locked="0"/>
    </xf>
    <xf numFmtId="0" fontId="10" fillId="4" borderId="21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32" fillId="24" borderId="21" xfId="0" applyFont="1" applyFill="1" applyBorder="1" applyAlignment="1" applyProtection="1">
      <alignment horizontal="left" vertical="center" wrapText="1"/>
      <protection locked="0"/>
    </xf>
    <xf numFmtId="0" fontId="32" fillId="24" borderId="15" xfId="0" applyFont="1" applyFill="1" applyBorder="1" applyAlignment="1" applyProtection="1">
      <alignment horizontal="left" vertical="center" wrapText="1"/>
      <protection locked="0"/>
    </xf>
    <xf numFmtId="0" fontId="32" fillId="24" borderId="9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wrapText="1"/>
    </xf>
    <xf numFmtId="0" fontId="32" fillId="4" borderId="14" xfId="0" applyFont="1" applyFill="1" applyBorder="1" applyAlignment="1">
      <alignment horizontal="center" wrapText="1"/>
    </xf>
    <xf numFmtId="0" fontId="0" fillId="23" borderId="0" xfId="0" applyFill="1" applyAlignment="1">
      <alignment wrapText="1"/>
    </xf>
    <xf numFmtId="0" fontId="4" fillId="23" borderId="0" xfId="0" applyFont="1" applyFill="1" applyAlignment="1">
      <alignment wrapText="1"/>
    </xf>
    <xf numFmtId="0" fontId="0" fillId="23" borderId="0" xfId="0" applyFill="1" applyAlignment="1">
      <alignment horizontal="left" wrapText="1"/>
    </xf>
  </cellXfs>
  <cellStyles count="7">
    <cellStyle name="Bom" xfId="1" builtinId="26"/>
    <cellStyle name="Excel Built-in Normal" xfId="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B2EDEC"/>
      <color rgb="FF009999"/>
      <color rgb="FF008080"/>
      <color rgb="FFF2F2F2"/>
      <color rgb="FFFFFFFF"/>
      <color rgb="FFF6FAF4"/>
      <color rgb="FFB9FFFF"/>
      <color rgb="FFD7E9E0"/>
      <color rgb="FFECFCF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0810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2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2018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2018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10</xdr:col>
      <xdr:colOff>50828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223403" cy="697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0</xdr:row>
      <xdr:rowOff>0</xdr:rowOff>
    </xdr:from>
    <xdr:to>
      <xdr:col>3</xdr:col>
      <xdr:colOff>3643312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5" y="0"/>
          <a:ext cx="13581062" cy="177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11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5</xdr:row>
          <xdr:rowOff>0</xdr:rowOff>
        </xdr:from>
        <xdr:to>
          <xdr:col>11</xdr:col>
          <xdr:colOff>0</xdr:colOff>
          <xdr:row>29</xdr:row>
          <xdr:rowOff>28575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285750</xdr:colOff>
      <xdr:row>11</xdr:row>
      <xdr:rowOff>38100</xdr:rowOff>
    </xdr:from>
    <xdr:to>
      <xdr:col>15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533400</xdr:colOff>
      <xdr:row>12</xdr:row>
      <xdr:rowOff>161925</xdr:rowOff>
    </xdr:from>
    <xdr:to>
      <xdr:col>20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779318</xdr:colOff>
      <xdr:row>0</xdr:row>
      <xdr:rowOff>0</xdr:rowOff>
    </xdr:from>
    <xdr:to>
      <xdr:col>14</xdr:col>
      <xdr:colOff>121228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318" y="0"/>
          <a:ext cx="10973955" cy="883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3</xdr:col>
      <xdr:colOff>2190750</xdr:colOff>
      <xdr:row>1</xdr:row>
      <xdr:rowOff>614990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6405562" cy="805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9</xdr:col>
      <xdr:colOff>142875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7\Reprograma&#231;&#227;o\PARECER\2&#170;%20Reprograma&#231;&#227;o\Finalizados\Finalizados%20-vers&#227;o%20com%20ajustes\PARECER%20CAU-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6%20-%20PLANOS%202017\PA0%20-%20Plano%20de%20A&#231;&#227;o%20Programa&#231;&#227;o%202017%20CAU-AP%20Consolidado_an&#225;lis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AP-GERENCIA/Downloads/Users/CAUAP-GERENCIA/Downloads/AN&#193;LISE%20Plano%20de%20A&#231;&#227;o%20Programa&#231;&#227;o%202018_CAU_P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AP-GERENCIA/Downloads/Users/CAUAP-GERENCIA/Documents/01%20-%20Or&#231;amento/Planejamento%202017/Reprograma&#231;&#227;o%202017/Plano%20de%20A&#231;&#227;o%20Reprograma&#231;&#227;o%202017_CAU_AP_CAU_BR_ajustado%20em%202107_An&#225;lise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do Parecer"/>
      <sheetName val="Analise Geral"/>
      <sheetName val="Mapa Estratégico"/>
      <sheetName val="Matriz Objetivos x Projetos"/>
      <sheetName val="Indicadores e Metas"/>
      <sheetName val="FORM.1"/>
      <sheetName val="FORM.2"/>
      <sheetName val="FORM.3"/>
      <sheetName val="FORM.4"/>
      <sheetName val="FORM.5"/>
      <sheetName val="Quadro Geral-B"/>
      <sheetName val="FORM.6"/>
      <sheetName val="Parecer"/>
      <sheetName val="Anexo_1.3_Limites Estratégicos"/>
      <sheetName val="Anexo_1.4_Dados"/>
      <sheetName val="Anexo 1.4-Quadro Descritivo"/>
      <sheetName val="Plan3"/>
      <sheetName val="Plan1"/>
      <sheetName val="Anexo 1.6_Elemento de Despes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E18">
            <v>2284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10">
          <cell r="E10">
            <v>1121480</v>
          </cell>
        </row>
        <row r="11">
          <cell r="E11">
            <v>326119</v>
          </cell>
        </row>
        <row r="12">
          <cell r="E12">
            <v>176245</v>
          </cell>
        </row>
        <row r="13">
          <cell r="E13">
            <v>134012</v>
          </cell>
        </row>
        <row r="14">
          <cell r="E14">
            <v>127113</v>
          </cell>
        </row>
        <row r="15">
          <cell r="E15">
            <v>6899</v>
          </cell>
        </row>
        <row r="16">
          <cell r="E16">
            <v>42233</v>
          </cell>
        </row>
        <row r="17">
          <cell r="E17">
            <v>41248</v>
          </cell>
        </row>
        <row r="18">
          <cell r="E18">
            <v>985</v>
          </cell>
        </row>
        <row r="19">
          <cell r="E19">
            <v>134625</v>
          </cell>
        </row>
        <row r="20">
          <cell r="E20">
            <v>15249</v>
          </cell>
        </row>
        <row r="21">
          <cell r="E21">
            <v>36021</v>
          </cell>
        </row>
        <row r="22">
          <cell r="E22">
            <v>94</v>
          </cell>
        </row>
        <row r="23">
          <cell r="E23">
            <v>759246</v>
          </cell>
        </row>
        <row r="24">
          <cell r="E24">
            <v>756520</v>
          </cell>
        </row>
        <row r="25">
          <cell r="E25">
            <v>756520</v>
          </cell>
        </row>
        <row r="26">
          <cell r="E26">
            <v>0</v>
          </cell>
        </row>
        <row r="27">
          <cell r="E27">
            <v>1878000</v>
          </cell>
        </row>
        <row r="28">
          <cell r="E28">
            <v>0</v>
          </cell>
        </row>
        <row r="29">
          <cell r="E29">
            <v>1831392</v>
          </cell>
        </row>
        <row r="30">
          <cell r="E30">
            <v>653000</v>
          </cell>
        </row>
        <row r="31">
          <cell r="E31">
            <v>1178392</v>
          </cell>
        </row>
        <row r="32">
          <cell r="E32">
            <v>10507</v>
          </cell>
        </row>
        <row r="33">
          <cell r="E33">
            <v>25101</v>
          </cell>
        </row>
        <row r="34">
          <cell r="E34">
            <v>11000</v>
          </cell>
        </row>
        <row r="35">
          <cell r="E35">
            <v>1878000</v>
          </cell>
        </row>
        <row r="36">
          <cell r="E36">
            <v>0</v>
          </cell>
        </row>
        <row r="41">
          <cell r="D41">
            <v>1121480</v>
          </cell>
          <cell r="G41">
            <v>1121480</v>
          </cell>
        </row>
        <row r="42">
          <cell r="D42">
            <v>756520</v>
          </cell>
          <cell r="G42">
            <v>756520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"/>
      <sheetName val="Anexo_1.4_Dados"/>
      <sheetName val="2017"/>
      <sheetName val="Anexo 1.4-Quadro Descritivo"/>
      <sheetName val="Anexo 1.6_Elemento de Despe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Limites Estratégicos"/>
      <sheetName val="Anexo_1.2_Usos e Fontes"/>
      <sheetName val="Anexo_1.3_ Elemento de Despesas"/>
      <sheetName val="Anexo_1.4_Dados"/>
      <sheetName val="2018"/>
      <sheetName val="Anexo 1.4-Quadro Descritivo"/>
      <sheetName val="Plan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Estratégico"/>
      <sheetName val="Matriz Objetivos x Projetos"/>
      <sheetName val="Indicadores e Metas"/>
      <sheetName val="Quadro Geral"/>
      <sheetName val="Anexo_1.1_Usos e Fontes"/>
      <sheetName val="Quadro Geral-B"/>
      <sheetName val="Anexo_1.2_ Elemento de Despesas"/>
      <sheetName val="Anexo_1.3_Limites Estratégicos "/>
      <sheetName val="Anexo_1.3_Limites Estratégicos"/>
      <sheetName val="Anexo_1.4_Dados"/>
      <sheetName val="Anexo 1.4-Quadro Descritivo"/>
      <sheetName val="Plan1"/>
      <sheetName val="Anexo 1.6_Elemento de Despes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2.emf"/><Relationship Id="rId4" Type="http://schemas.openxmlformats.org/officeDocument/2006/relationships/package" Target="../embeddings/Slide_do_Microsoft_PowerPoint1.sld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2"/>
  <sheetViews>
    <sheetView zoomScale="80" zoomScaleNormal="80" workbookViewId="0">
      <selection activeCell="K18" sqref="K18"/>
    </sheetView>
  </sheetViews>
  <sheetFormatPr defaultColWidth="9.140625" defaultRowHeight="15" x14ac:dyDescent="0.25"/>
  <cols>
    <col min="1" max="11" width="13.85546875" style="24" customWidth="1"/>
    <col min="12" max="12" width="8.85546875" style="24" customWidth="1"/>
    <col min="13" max="16384" width="9.140625" style="24"/>
  </cols>
  <sheetData>
    <row r="2" spans="1:1" ht="15.75" x14ac:dyDescent="0.25">
      <c r="A2" s="97"/>
    </row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FF0000"/>
  </sheetPr>
  <dimension ref="A2:V409"/>
  <sheetViews>
    <sheetView showGridLines="0" tabSelected="1" topLeftCell="A120" zoomScale="33" zoomScaleNormal="33" zoomScaleSheetLayoutView="40" workbookViewId="0">
      <selection activeCell="H131" sqref="H131:P131"/>
    </sheetView>
  </sheetViews>
  <sheetFormatPr defaultColWidth="9.140625" defaultRowHeight="26.25" x14ac:dyDescent="0.4"/>
  <cols>
    <col min="1" max="1" width="13" style="232" customWidth="1"/>
    <col min="2" max="2" width="64.5703125" style="98" customWidth="1"/>
    <col min="3" max="3" width="77.140625" style="98" customWidth="1"/>
    <col min="4" max="4" width="116" style="98" customWidth="1"/>
    <col min="5" max="5" width="70.85546875" style="98" customWidth="1"/>
    <col min="6" max="6" width="50.7109375" style="98" customWidth="1"/>
    <col min="7" max="8" width="26.42578125" style="98" hidden="1" customWidth="1"/>
    <col min="9" max="9" width="32.28515625" style="98" customWidth="1"/>
    <col min="10" max="10" width="30" style="98" customWidth="1"/>
    <col min="11" max="11" width="19.5703125" style="98" customWidth="1"/>
    <col min="12" max="12" width="25" style="98" customWidth="1"/>
    <col min="13" max="13" width="20" style="98" customWidth="1"/>
    <col min="14" max="14" width="32.28515625" style="99" customWidth="1"/>
    <col min="15" max="15" width="25.85546875" style="99" customWidth="1"/>
    <col min="16" max="16" width="36" style="99" customWidth="1"/>
    <col min="17" max="17" width="24.42578125" style="2" customWidth="1"/>
    <col min="18" max="18" width="59.28515625" style="302" customWidth="1"/>
    <col min="19" max="19" width="9.140625" style="2"/>
    <col min="20" max="20" width="81.42578125" style="2" customWidth="1"/>
    <col min="21" max="21" width="9.140625" style="2"/>
    <col min="22" max="22" width="43.85546875" style="2" customWidth="1"/>
    <col min="23" max="16384" width="9.140625" style="2"/>
  </cols>
  <sheetData>
    <row r="2" spans="1:21" x14ac:dyDescent="0.4">
      <c r="T2" s="98"/>
      <c r="U2" s="98"/>
    </row>
    <row r="3" spans="1:21" x14ac:dyDescent="0.4">
      <c r="T3" s="98"/>
      <c r="U3" s="98"/>
    </row>
    <row r="4" spans="1:21" x14ac:dyDescent="0.4">
      <c r="T4" s="98"/>
      <c r="U4" s="98"/>
    </row>
    <row r="5" spans="1:21" ht="39" customHeight="1" x14ac:dyDescent="0.4">
      <c r="T5" s="98"/>
      <c r="U5" s="98"/>
    </row>
    <row r="6" spans="1:21" ht="35.25" customHeight="1" x14ac:dyDescent="0.4">
      <c r="A6" s="494" t="s">
        <v>244</v>
      </c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519"/>
      <c r="T6" s="98"/>
      <c r="U6" s="98"/>
    </row>
    <row r="7" spans="1:21" ht="29.25" customHeight="1" x14ac:dyDescent="0.4">
      <c r="A7" s="486" t="s">
        <v>205</v>
      </c>
      <c r="B7" s="486"/>
      <c r="C7" s="486"/>
      <c r="D7" s="486"/>
      <c r="E7" s="486"/>
      <c r="F7" s="486"/>
      <c r="G7" s="486"/>
      <c r="H7" s="487" t="s">
        <v>364</v>
      </c>
      <c r="I7" s="488"/>
      <c r="J7" s="488"/>
      <c r="K7" s="488"/>
      <c r="L7" s="488"/>
      <c r="M7" s="488"/>
      <c r="N7" s="488"/>
      <c r="O7" s="488"/>
      <c r="P7" s="489"/>
      <c r="Q7" s="519"/>
      <c r="U7" s="98"/>
    </row>
    <row r="8" spans="1:21" ht="29.25" customHeight="1" x14ac:dyDescent="0.4">
      <c r="A8" s="486" t="s">
        <v>211</v>
      </c>
      <c r="B8" s="486"/>
      <c r="C8" s="486"/>
      <c r="D8" s="486"/>
      <c r="E8" s="486"/>
      <c r="F8" s="486"/>
      <c r="G8" s="486"/>
      <c r="H8" s="487" t="s">
        <v>734</v>
      </c>
      <c r="I8" s="488"/>
      <c r="J8" s="488"/>
      <c r="K8" s="488"/>
      <c r="L8" s="488"/>
      <c r="M8" s="488"/>
      <c r="N8" s="488"/>
      <c r="O8" s="488"/>
      <c r="P8" s="489"/>
      <c r="Q8" s="519"/>
      <c r="R8" s="302" t="s">
        <v>706</v>
      </c>
      <c r="U8" s="98"/>
    </row>
    <row r="9" spans="1:21" ht="29.25" customHeight="1" x14ac:dyDescent="0.4">
      <c r="A9" s="486" t="s">
        <v>245</v>
      </c>
      <c r="B9" s="486"/>
      <c r="C9" s="486"/>
      <c r="D9" s="486"/>
      <c r="E9" s="486"/>
      <c r="F9" s="486"/>
      <c r="G9" s="486"/>
      <c r="H9" s="487" t="s">
        <v>368</v>
      </c>
      <c r="I9" s="488"/>
      <c r="J9" s="488"/>
      <c r="K9" s="488"/>
      <c r="L9" s="488"/>
      <c r="M9" s="488"/>
      <c r="N9" s="488"/>
      <c r="O9" s="488"/>
      <c r="P9" s="489"/>
      <c r="Q9" s="519"/>
      <c r="U9" s="98"/>
    </row>
    <row r="10" spans="1:21" ht="29.25" customHeight="1" x14ac:dyDescent="0.4">
      <c r="A10" s="486" t="s">
        <v>212</v>
      </c>
      <c r="B10" s="486"/>
      <c r="C10" s="486"/>
      <c r="D10" s="486"/>
      <c r="E10" s="486"/>
      <c r="F10" s="486"/>
      <c r="G10" s="486"/>
      <c r="H10" s="495" t="s">
        <v>332</v>
      </c>
      <c r="I10" s="496"/>
      <c r="J10" s="496"/>
      <c r="K10" s="496"/>
      <c r="L10" s="496"/>
      <c r="M10" s="496"/>
      <c r="N10" s="496"/>
      <c r="O10" s="496"/>
      <c r="P10" s="507"/>
      <c r="Q10" s="519"/>
      <c r="U10" s="98"/>
    </row>
    <row r="11" spans="1:21" ht="29.25" customHeight="1" x14ac:dyDescent="0.4">
      <c r="A11" s="486" t="s">
        <v>246</v>
      </c>
      <c r="B11" s="486"/>
      <c r="C11" s="486"/>
      <c r="D11" s="486"/>
      <c r="E11" s="486"/>
      <c r="F11" s="486"/>
      <c r="G11" s="486"/>
      <c r="H11" s="487" t="s">
        <v>348</v>
      </c>
      <c r="I11" s="488"/>
      <c r="J11" s="488"/>
      <c r="K11" s="488"/>
      <c r="L11" s="488"/>
      <c r="M11" s="488"/>
      <c r="N11" s="488"/>
      <c r="O11" s="488"/>
      <c r="P11" s="489"/>
      <c r="Q11" s="519"/>
      <c r="U11" s="98"/>
    </row>
    <row r="12" spans="1:21" ht="29.25" customHeight="1" x14ac:dyDescent="0.4">
      <c r="A12" s="486" t="s">
        <v>213</v>
      </c>
      <c r="B12" s="486"/>
      <c r="C12" s="486"/>
      <c r="D12" s="486"/>
      <c r="E12" s="486"/>
      <c r="F12" s="486"/>
      <c r="G12" s="486"/>
      <c r="H12" s="487" t="s">
        <v>80</v>
      </c>
      <c r="I12" s="488"/>
      <c r="J12" s="488"/>
      <c r="K12" s="488"/>
      <c r="L12" s="488"/>
      <c r="M12" s="488"/>
      <c r="N12" s="488"/>
      <c r="O12" s="488"/>
      <c r="P12" s="489"/>
      <c r="Q12" s="519"/>
      <c r="U12" s="98"/>
    </row>
    <row r="13" spans="1:21" ht="29.25" customHeight="1" x14ac:dyDescent="0.4">
      <c r="A13" s="486" t="s">
        <v>701</v>
      </c>
      <c r="B13" s="486"/>
      <c r="C13" s="486"/>
      <c r="D13" s="486"/>
      <c r="E13" s="486"/>
      <c r="F13" s="486"/>
      <c r="G13" s="486"/>
      <c r="H13" s="487" t="s">
        <v>56</v>
      </c>
      <c r="I13" s="488"/>
      <c r="J13" s="488"/>
      <c r="K13" s="488"/>
      <c r="L13" s="488"/>
      <c r="M13" s="488"/>
      <c r="N13" s="488"/>
      <c r="O13" s="488"/>
      <c r="P13" s="489"/>
      <c r="Q13" s="519"/>
      <c r="U13" s="98"/>
    </row>
    <row r="14" spans="1:21" ht="61.5" customHeight="1" x14ac:dyDescent="0.4">
      <c r="A14" s="378" t="s">
        <v>247</v>
      </c>
      <c r="B14" s="378"/>
      <c r="C14" s="378"/>
      <c r="D14" s="378"/>
      <c r="E14" s="378"/>
      <c r="F14" s="378"/>
      <c r="G14" s="378"/>
      <c r="H14" s="487" t="s">
        <v>369</v>
      </c>
      <c r="I14" s="488"/>
      <c r="J14" s="488"/>
      <c r="K14" s="488"/>
      <c r="L14" s="488"/>
      <c r="M14" s="488"/>
      <c r="N14" s="488"/>
      <c r="O14" s="488"/>
      <c r="P14" s="489"/>
      <c r="Q14" s="519"/>
      <c r="U14" s="98"/>
    </row>
    <row r="15" spans="1:21" s="52" customFormat="1" ht="18" customHeight="1" x14ac:dyDescent="0.4">
      <c r="A15" s="493"/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519"/>
      <c r="R15" s="303"/>
      <c r="U15" s="236"/>
    </row>
    <row r="16" spans="1:21" ht="54.75" customHeight="1" x14ac:dyDescent="0.4">
      <c r="A16" s="480" t="s">
        <v>248</v>
      </c>
      <c r="B16" s="481" t="s">
        <v>249</v>
      </c>
      <c r="C16" s="482"/>
      <c r="D16" s="482"/>
      <c r="E16" s="482"/>
      <c r="F16" s="483"/>
      <c r="G16" s="481" t="s">
        <v>5</v>
      </c>
      <c r="H16" s="483"/>
      <c r="I16" s="480" t="s">
        <v>250</v>
      </c>
      <c r="J16" s="480"/>
      <c r="K16" s="480" t="s">
        <v>11</v>
      </c>
      <c r="L16" s="480"/>
      <c r="M16" s="480" t="s">
        <v>251</v>
      </c>
      <c r="N16" s="481" t="s">
        <v>226</v>
      </c>
      <c r="O16" s="483"/>
      <c r="P16" s="480" t="s">
        <v>8</v>
      </c>
      <c r="Q16" s="519"/>
      <c r="U16" s="98"/>
    </row>
    <row r="17" spans="1:21" ht="48.75" customHeight="1" x14ac:dyDescent="0.4">
      <c r="A17" s="480"/>
      <c r="B17" s="480" t="s">
        <v>4</v>
      </c>
      <c r="C17" s="481" t="s">
        <v>252</v>
      </c>
      <c r="D17" s="483"/>
      <c r="E17" s="480" t="s">
        <v>219</v>
      </c>
      <c r="F17" s="484" t="s">
        <v>253</v>
      </c>
      <c r="G17" s="480" t="s">
        <v>6</v>
      </c>
      <c r="H17" s="480" t="s">
        <v>7</v>
      </c>
      <c r="I17" s="480" t="s">
        <v>254</v>
      </c>
      <c r="J17" s="480" t="s">
        <v>257</v>
      </c>
      <c r="K17" s="480" t="s">
        <v>218</v>
      </c>
      <c r="L17" s="480" t="s">
        <v>260</v>
      </c>
      <c r="M17" s="480"/>
      <c r="N17" s="484" t="s">
        <v>122</v>
      </c>
      <c r="O17" s="484" t="s">
        <v>227</v>
      </c>
      <c r="P17" s="480"/>
      <c r="Q17" s="519"/>
      <c r="U17" s="98"/>
    </row>
    <row r="18" spans="1:21" ht="110.25" customHeight="1" x14ac:dyDescent="0.4">
      <c r="A18" s="480"/>
      <c r="B18" s="480"/>
      <c r="C18" s="156" t="s">
        <v>255</v>
      </c>
      <c r="D18" s="156" t="s">
        <v>256</v>
      </c>
      <c r="E18" s="480"/>
      <c r="F18" s="485"/>
      <c r="G18" s="480"/>
      <c r="H18" s="480"/>
      <c r="I18" s="480"/>
      <c r="J18" s="480"/>
      <c r="K18" s="480"/>
      <c r="L18" s="480"/>
      <c r="M18" s="480"/>
      <c r="N18" s="485"/>
      <c r="O18" s="485"/>
      <c r="P18" s="480"/>
      <c r="Q18" s="519"/>
      <c r="U18" s="98"/>
    </row>
    <row r="19" spans="1:21" ht="202.5" customHeight="1" x14ac:dyDescent="0.4">
      <c r="A19" s="159">
        <v>1</v>
      </c>
      <c r="B19" s="223" t="s">
        <v>365</v>
      </c>
      <c r="C19" s="223" t="s">
        <v>381</v>
      </c>
      <c r="D19" s="223" t="s">
        <v>366</v>
      </c>
      <c r="E19" s="223" t="s">
        <v>367</v>
      </c>
      <c r="F19" s="306" t="s">
        <v>735</v>
      </c>
      <c r="G19" s="138">
        <v>43101</v>
      </c>
      <c r="H19" s="138">
        <v>43465</v>
      </c>
      <c r="I19" s="160">
        <v>22000</v>
      </c>
      <c r="J19" s="160">
        <v>22291</v>
      </c>
      <c r="K19" s="161">
        <f>J19-I19</f>
        <v>291</v>
      </c>
      <c r="L19" s="140">
        <f>IFERROR(K19/I19*100,0)</f>
        <v>1.3227272727272728</v>
      </c>
      <c r="M19" s="140">
        <f>IFERROR(J19/$J$21*100,0)</f>
        <v>100</v>
      </c>
      <c r="N19" s="139">
        <v>0</v>
      </c>
      <c r="O19" s="157">
        <f>IFERROR(N19/J19*100,)</f>
        <v>0</v>
      </c>
      <c r="P19" s="223" t="s">
        <v>620</v>
      </c>
      <c r="Q19" s="519"/>
      <c r="R19" s="316" t="s">
        <v>707</v>
      </c>
      <c r="U19" s="98"/>
    </row>
    <row r="20" spans="1:21" ht="104.25" hidden="1" customHeight="1" x14ac:dyDescent="0.4">
      <c r="A20" s="159"/>
      <c r="B20" s="137"/>
      <c r="C20" s="137"/>
      <c r="D20" s="137"/>
      <c r="E20" s="137"/>
      <c r="F20" s="137"/>
      <c r="G20" s="138"/>
      <c r="H20" s="138"/>
      <c r="I20" s="160"/>
      <c r="J20" s="160"/>
      <c r="K20" s="161">
        <f t="shared" ref="K20" si="0">J20-I20</f>
        <v>0</v>
      </c>
      <c r="L20" s="140">
        <f t="shared" ref="L20" si="1">IFERROR(K20/I20*100,0)</f>
        <v>0</v>
      </c>
      <c r="M20" s="140">
        <f>IFERROR(J20/$J$21*100,0)</f>
        <v>0</v>
      </c>
      <c r="N20" s="139"/>
      <c r="O20" s="157">
        <f t="shared" ref="O20" si="2">IFERROR(N20/J20*100,)</f>
        <v>0</v>
      </c>
      <c r="P20" s="137"/>
      <c r="Q20" s="519"/>
      <c r="U20" s="98"/>
    </row>
    <row r="21" spans="1:21" s="3" customFormat="1" ht="24.75" customHeight="1" x14ac:dyDescent="0.4">
      <c r="A21" s="471" t="s">
        <v>3</v>
      </c>
      <c r="B21" s="472"/>
      <c r="C21" s="472"/>
      <c r="D21" s="472"/>
      <c r="E21" s="472"/>
      <c r="F21" s="472"/>
      <c r="G21" s="472"/>
      <c r="H21" s="473"/>
      <c r="I21" s="162">
        <f>SUM(I19:I20)</f>
        <v>22000</v>
      </c>
      <c r="J21" s="267">
        <f>SUM(J19:J20)</f>
        <v>22291</v>
      </c>
      <c r="K21" s="163">
        <f>J21-I21</f>
        <v>291</v>
      </c>
      <c r="L21" s="164">
        <f>IFERROR(K21/I21*100,0)</f>
        <v>1.3227272727272728</v>
      </c>
      <c r="M21" s="164">
        <f>IFERROR(J21/$J$21*100,0)</f>
        <v>100</v>
      </c>
      <c r="N21" s="165">
        <f>SUM(N19:N20)</f>
        <v>0</v>
      </c>
      <c r="O21" s="165">
        <f t="shared" ref="O21" si="3">IFERROR(N21/J21*100,)</f>
        <v>0</v>
      </c>
      <c r="P21" s="165"/>
      <c r="Q21" s="520"/>
      <c r="R21" s="304"/>
      <c r="U21" s="237"/>
    </row>
    <row r="22" spans="1:21" x14ac:dyDescent="0.4">
      <c r="A22" s="270" t="s">
        <v>150</v>
      </c>
      <c r="B22" s="270"/>
      <c r="C22" s="270"/>
      <c r="D22" s="270"/>
      <c r="E22" s="270"/>
      <c r="F22" s="270"/>
      <c r="G22" s="270"/>
      <c r="H22" s="270"/>
      <c r="I22" s="271">
        <f>'Quadro Geral'!I25</f>
        <v>22000</v>
      </c>
      <c r="J22" s="271">
        <f>'Quadro Geral'!J25</f>
        <v>22291</v>
      </c>
      <c r="K22" s="270"/>
      <c r="L22" s="270"/>
      <c r="M22" s="270"/>
      <c r="N22" s="270"/>
      <c r="O22" s="270"/>
      <c r="P22" s="270"/>
      <c r="Q22" s="519"/>
      <c r="U22" s="98"/>
    </row>
    <row r="23" spans="1:21" ht="36" customHeight="1" x14ac:dyDescent="0.4">
      <c r="A23" s="474" t="s">
        <v>320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  <c r="O23" s="475"/>
      <c r="P23" s="476"/>
      <c r="Q23" s="519"/>
      <c r="U23" s="98"/>
    </row>
    <row r="24" spans="1:21" ht="59.25" customHeight="1" x14ac:dyDescent="0.4">
      <c r="A24" s="477"/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9"/>
      <c r="Q24" s="519"/>
      <c r="T24" s="98"/>
      <c r="U24" s="98"/>
    </row>
    <row r="25" spans="1:21" ht="15" hidden="1" customHeight="1" x14ac:dyDescent="0.4">
      <c r="A25" s="518" t="s">
        <v>12</v>
      </c>
      <c r="B25" s="518"/>
      <c r="C25" s="518"/>
      <c r="D25" s="518"/>
      <c r="E25" s="518"/>
      <c r="F25" s="518"/>
      <c r="G25" s="518"/>
      <c r="H25" s="166"/>
      <c r="I25" s="166"/>
      <c r="J25" s="166"/>
      <c r="K25" s="166"/>
      <c r="L25" s="166"/>
      <c r="M25" s="166"/>
      <c r="N25" s="166"/>
      <c r="O25" s="166"/>
      <c r="P25" s="166"/>
      <c r="Q25" s="519"/>
      <c r="T25" s="98"/>
      <c r="U25" s="98"/>
    </row>
    <row r="26" spans="1:21" ht="15" hidden="1" customHeight="1" x14ac:dyDescent="0.4">
      <c r="A26" s="233" t="s">
        <v>16</v>
      </c>
      <c r="B26" s="517" t="s">
        <v>20</v>
      </c>
      <c r="C26" s="517"/>
      <c r="D26" s="517"/>
      <c r="E26" s="517"/>
      <c r="F26" s="517"/>
      <c r="G26" s="517"/>
      <c r="N26" s="98"/>
      <c r="O26" s="98"/>
      <c r="P26" s="98"/>
      <c r="Q26" s="519"/>
      <c r="T26" s="98"/>
      <c r="U26" s="98"/>
    </row>
    <row r="27" spans="1:21" ht="15" hidden="1" customHeight="1" x14ac:dyDescent="0.4">
      <c r="A27" s="233" t="s">
        <v>17</v>
      </c>
      <c r="B27" s="517" t="s">
        <v>13</v>
      </c>
      <c r="C27" s="517"/>
      <c r="D27" s="517"/>
      <c r="E27" s="517"/>
      <c r="F27" s="517"/>
      <c r="G27" s="517"/>
      <c r="N27" s="98"/>
      <c r="O27" s="98"/>
      <c r="P27" s="98"/>
      <c r="Q27" s="519"/>
      <c r="T27" s="98"/>
      <c r="U27" s="98"/>
    </row>
    <row r="28" spans="1:21" ht="15" hidden="1" customHeight="1" x14ac:dyDescent="0.4">
      <c r="A28" s="233" t="s">
        <v>18</v>
      </c>
      <c r="B28" s="517" t="s">
        <v>14</v>
      </c>
      <c r="C28" s="517"/>
      <c r="D28" s="517"/>
      <c r="E28" s="517"/>
      <c r="F28" s="517"/>
      <c r="G28" s="517"/>
      <c r="N28" s="98"/>
      <c r="O28" s="98"/>
      <c r="P28" s="98"/>
      <c r="Q28" s="519"/>
      <c r="T28" s="98"/>
      <c r="U28" s="98"/>
    </row>
    <row r="29" spans="1:21" ht="15" hidden="1" customHeight="1" x14ac:dyDescent="0.4">
      <c r="A29" s="233" t="s">
        <v>19</v>
      </c>
      <c r="B29" s="517" t="s">
        <v>15</v>
      </c>
      <c r="C29" s="517"/>
      <c r="D29" s="517"/>
      <c r="E29" s="517"/>
      <c r="F29" s="517"/>
      <c r="G29" s="517"/>
      <c r="N29" s="98"/>
      <c r="O29" s="98"/>
      <c r="P29" s="98"/>
      <c r="Q29" s="519"/>
      <c r="T29" s="98"/>
      <c r="U29" s="98"/>
    </row>
    <row r="30" spans="1:21" ht="20.25" customHeight="1" x14ac:dyDescent="0.4">
      <c r="Q30" s="519"/>
      <c r="T30" s="98"/>
      <c r="U30" s="98"/>
    </row>
    <row r="31" spans="1:21" ht="15" customHeight="1" x14ac:dyDescent="0.4">
      <c r="Q31" s="519"/>
      <c r="T31" s="98"/>
      <c r="U31" s="98"/>
    </row>
    <row r="32" spans="1:21" x14ac:dyDescent="0.4">
      <c r="A32" s="494" t="s">
        <v>244</v>
      </c>
      <c r="B32" s="494"/>
      <c r="C32" s="494"/>
      <c r="D32" s="494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519"/>
      <c r="T32" s="98"/>
      <c r="U32" s="98"/>
    </row>
    <row r="33" spans="1:21" ht="27.75" customHeight="1" x14ac:dyDescent="0.4">
      <c r="A33" s="486" t="s">
        <v>205</v>
      </c>
      <c r="B33" s="486"/>
      <c r="C33" s="486"/>
      <c r="D33" s="486"/>
      <c r="E33" s="486"/>
      <c r="F33" s="486"/>
      <c r="G33" s="486"/>
      <c r="H33" s="487" t="s">
        <v>331</v>
      </c>
      <c r="I33" s="488"/>
      <c r="J33" s="488"/>
      <c r="K33" s="488"/>
      <c r="L33" s="488"/>
      <c r="M33" s="488"/>
      <c r="N33" s="488"/>
      <c r="O33" s="488"/>
      <c r="P33" s="489"/>
      <c r="Q33" s="519"/>
      <c r="T33" s="98"/>
      <c r="U33" s="98"/>
    </row>
    <row r="34" spans="1:21" ht="27.75" customHeight="1" x14ac:dyDescent="0.4">
      <c r="A34" s="486" t="s">
        <v>211</v>
      </c>
      <c r="B34" s="486"/>
      <c r="C34" s="486"/>
      <c r="D34" s="486"/>
      <c r="E34" s="486"/>
      <c r="F34" s="486"/>
      <c r="G34" s="486"/>
      <c r="H34" s="487" t="s">
        <v>708</v>
      </c>
      <c r="I34" s="488"/>
      <c r="J34" s="488"/>
      <c r="K34" s="488"/>
      <c r="L34" s="488"/>
      <c r="M34" s="488"/>
      <c r="N34" s="488"/>
      <c r="O34" s="488"/>
      <c r="P34" s="489"/>
      <c r="Q34" s="519"/>
      <c r="T34" s="98"/>
      <c r="U34" s="98"/>
    </row>
    <row r="35" spans="1:21" ht="27.75" customHeight="1" x14ac:dyDescent="0.4">
      <c r="A35" s="486" t="s">
        <v>245</v>
      </c>
      <c r="B35" s="486"/>
      <c r="C35" s="486"/>
      <c r="D35" s="486"/>
      <c r="E35" s="486"/>
      <c r="F35" s="486"/>
      <c r="G35" s="486"/>
      <c r="H35" s="487" t="s">
        <v>370</v>
      </c>
      <c r="I35" s="488"/>
      <c r="J35" s="488"/>
      <c r="K35" s="488"/>
      <c r="L35" s="488"/>
      <c r="M35" s="488"/>
      <c r="N35" s="488"/>
      <c r="O35" s="488"/>
      <c r="P35" s="489"/>
      <c r="Q35" s="519"/>
      <c r="T35" s="98"/>
      <c r="U35" s="98"/>
    </row>
    <row r="36" spans="1:21" ht="27.75" customHeight="1" x14ac:dyDescent="0.4">
      <c r="A36" s="486" t="s">
        <v>212</v>
      </c>
      <c r="B36" s="486"/>
      <c r="C36" s="486"/>
      <c r="D36" s="486"/>
      <c r="E36" s="486"/>
      <c r="F36" s="486"/>
      <c r="G36" s="486"/>
      <c r="H36" s="495" t="s">
        <v>331</v>
      </c>
      <c r="I36" s="496"/>
      <c r="J36" s="496"/>
      <c r="K36" s="496"/>
      <c r="L36" s="496"/>
      <c r="M36" s="496"/>
      <c r="N36" s="496"/>
      <c r="O36" s="496"/>
      <c r="P36" s="507"/>
      <c r="Q36" s="519"/>
      <c r="T36" s="98"/>
      <c r="U36" s="98"/>
    </row>
    <row r="37" spans="1:21" ht="27.75" customHeight="1" x14ac:dyDescent="0.4">
      <c r="A37" s="486" t="s">
        <v>246</v>
      </c>
      <c r="B37" s="486"/>
      <c r="C37" s="486"/>
      <c r="D37" s="486"/>
      <c r="E37" s="486"/>
      <c r="F37" s="486"/>
      <c r="G37" s="486"/>
      <c r="H37" s="487" t="s">
        <v>347</v>
      </c>
      <c r="I37" s="488"/>
      <c r="J37" s="488"/>
      <c r="K37" s="488"/>
      <c r="L37" s="488"/>
      <c r="M37" s="488"/>
      <c r="N37" s="488"/>
      <c r="O37" s="488"/>
      <c r="P37" s="489"/>
      <c r="Q37" s="519"/>
      <c r="T37" s="98"/>
      <c r="U37" s="98"/>
    </row>
    <row r="38" spans="1:21" ht="27.75" customHeight="1" x14ac:dyDescent="0.4">
      <c r="A38" s="486" t="s">
        <v>213</v>
      </c>
      <c r="B38" s="486"/>
      <c r="C38" s="486"/>
      <c r="D38" s="486"/>
      <c r="E38" s="486"/>
      <c r="F38" s="486"/>
      <c r="G38" s="486"/>
      <c r="H38" s="487" t="s">
        <v>104</v>
      </c>
      <c r="I38" s="488"/>
      <c r="J38" s="488"/>
      <c r="K38" s="488"/>
      <c r="L38" s="488"/>
      <c r="M38" s="488"/>
      <c r="N38" s="488"/>
      <c r="O38" s="488"/>
      <c r="P38" s="489"/>
      <c r="Q38" s="519"/>
      <c r="T38" s="98"/>
      <c r="U38" s="98"/>
    </row>
    <row r="39" spans="1:21" ht="27.75" customHeight="1" x14ac:dyDescent="0.4">
      <c r="A39" s="486" t="s">
        <v>701</v>
      </c>
      <c r="B39" s="486"/>
      <c r="C39" s="486"/>
      <c r="D39" s="486"/>
      <c r="E39" s="486"/>
      <c r="F39" s="486"/>
      <c r="G39" s="486"/>
      <c r="H39" s="497" t="s">
        <v>56</v>
      </c>
      <c r="I39" s="498"/>
      <c r="J39" s="498"/>
      <c r="K39" s="498"/>
      <c r="L39" s="498"/>
      <c r="M39" s="498"/>
      <c r="N39" s="498"/>
      <c r="O39" s="498"/>
      <c r="P39" s="499"/>
      <c r="Q39" s="519"/>
      <c r="T39" s="98"/>
      <c r="U39" s="98"/>
    </row>
    <row r="40" spans="1:21" ht="77.25" customHeight="1" x14ac:dyDescent="0.4">
      <c r="A40" s="378" t="s">
        <v>247</v>
      </c>
      <c r="B40" s="378"/>
      <c r="C40" s="378"/>
      <c r="D40" s="378"/>
      <c r="E40" s="378"/>
      <c r="F40" s="378"/>
      <c r="G40" s="378"/>
      <c r="H40" s="490" t="s">
        <v>371</v>
      </c>
      <c r="I40" s="491"/>
      <c r="J40" s="491"/>
      <c r="K40" s="491"/>
      <c r="L40" s="491"/>
      <c r="M40" s="491"/>
      <c r="N40" s="491"/>
      <c r="O40" s="491"/>
      <c r="P40" s="492"/>
      <c r="Q40" s="519"/>
      <c r="T40" s="98"/>
      <c r="U40" s="98"/>
    </row>
    <row r="41" spans="1:21" x14ac:dyDescent="0.4">
      <c r="A41" s="493"/>
      <c r="B41" s="493"/>
      <c r="C41" s="493"/>
      <c r="D41" s="493"/>
      <c r="E41" s="493"/>
      <c r="F41" s="493"/>
      <c r="G41" s="493"/>
      <c r="H41" s="493"/>
      <c r="I41" s="493"/>
      <c r="J41" s="493"/>
      <c r="K41" s="493"/>
      <c r="L41" s="493"/>
      <c r="M41" s="493"/>
      <c r="N41" s="493"/>
      <c r="O41" s="493"/>
      <c r="P41" s="493"/>
      <c r="Q41" s="519"/>
      <c r="T41" s="98"/>
      <c r="U41" s="98"/>
    </row>
    <row r="42" spans="1:21" x14ac:dyDescent="0.4">
      <c r="A42" s="480" t="s">
        <v>248</v>
      </c>
      <c r="B42" s="481" t="s">
        <v>249</v>
      </c>
      <c r="C42" s="482"/>
      <c r="D42" s="482"/>
      <c r="E42" s="482"/>
      <c r="F42" s="483"/>
      <c r="G42" s="481" t="s">
        <v>5</v>
      </c>
      <c r="H42" s="483"/>
      <c r="I42" s="480" t="s">
        <v>250</v>
      </c>
      <c r="J42" s="480"/>
      <c r="K42" s="480" t="s">
        <v>11</v>
      </c>
      <c r="L42" s="480"/>
      <c r="M42" s="480" t="s">
        <v>251</v>
      </c>
      <c r="N42" s="481" t="s">
        <v>226</v>
      </c>
      <c r="O42" s="483"/>
      <c r="P42" s="480" t="s">
        <v>8</v>
      </c>
      <c r="Q42" s="519"/>
      <c r="T42" s="98"/>
      <c r="U42" s="98"/>
    </row>
    <row r="43" spans="1:21" ht="39.75" customHeight="1" x14ac:dyDescent="0.4">
      <c r="A43" s="480"/>
      <c r="B43" s="480" t="s">
        <v>4</v>
      </c>
      <c r="C43" s="481" t="s">
        <v>252</v>
      </c>
      <c r="D43" s="483"/>
      <c r="E43" s="480" t="s">
        <v>219</v>
      </c>
      <c r="F43" s="484" t="s">
        <v>253</v>
      </c>
      <c r="G43" s="480" t="s">
        <v>6</v>
      </c>
      <c r="H43" s="480" t="s">
        <v>7</v>
      </c>
      <c r="I43" s="480" t="s">
        <v>254</v>
      </c>
      <c r="J43" s="480" t="s">
        <v>257</v>
      </c>
      <c r="K43" s="480" t="s">
        <v>218</v>
      </c>
      <c r="L43" s="480" t="s">
        <v>260</v>
      </c>
      <c r="M43" s="480"/>
      <c r="N43" s="484" t="s">
        <v>122</v>
      </c>
      <c r="O43" s="484" t="s">
        <v>227</v>
      </c>
      <c r="P43" s="480"/>
      <c r="Q43" s="519"/>
      <c r="T43" s="98"/>
      <c r="U43" s="98"/>
    </row>
    <row r="44" spans="1:21" ht="67.5" customHeight="1" x14ac:dyDescent="0.4">
      <c r="A44" s="480"/>
      <c r="B44" s="480"/>
      <c r="C44" s="218" t="s">
        <v>255</v>
      </c>
      <c r="D44" s="218" t="s">
        <v>256</v>
      </c>
      <c r="E44" s="480"/>
      <c r="F44" s="485"/>
      <c r="G44" s="480"/>
      <c r="H44" s="480"/>
      <c r="I44" s="480"/>
      <c r="J44" s="480"/>
      <c r="K44" s="480"/>
      <c r="L44" s="480"/>
      <c r="M44" s="480"/>
      <c r="N44" s="485"/>
      <c r="O44" s="485"/>
      <c r="P44" s="480"/>
      <c r="Q44" s="519"/>
      <c r="T44" s="98"/>
      <c r="U44" s="98"/>
    </row>
    <row r="45" spans="1:21" s="217" customFormat="1" ht="139.5" customHeight="1" x14ac:dyDescent="0.4">
      <c r="A45" s="159">
        <v>1</v>
      </c>
      <c r="B45" s="356" t="s">
        <v>737</v>
      </c>
      <c r="C45" s="223" t="s">
        <v>653</v>
      </c>
      <c r="D45" s="223" t="s">
        <v>650</v>
      </c>
      <c r="E45" s="223" t="s">
        <v>373</v>
      </c>
      <c r="F45" s="306" t="s">
        <v>374</v>
      </c>
      <c r="G45" s="138">
        <v>43101</v>
      </c>
      <c r="H45" s="138">
        <v>43465</v>
      </c>
      <c r="I45" s="224">
        <v>15000</v>
      </c>
      <c r="J45" s="224">
        <v>17010</v>
      </c>
      <c r="K45" s="249">
        <f>J45-I45</f>
        <v>2010</v>
      </c>
      <c r="L45" s="250">
        <f>IFERROR(K45/I45*100,0)</f>
        <v>13.4</v>
      </c>
      <c r="M45" s="250">
        <f>J45/$J$56*100</f>
        <v>42.524999999999999</v>
      </c>
      <c r="N45" s="227">
        <v>0</v>
      </c>
      <c r="O45" s="228">
        <f>IFERROR(N45/J45*100,)</f>
        <v>0</v>
      </c>
      <c r="P45" s="223" t="s">
        <v>621</v>
      </c>
      <c r="Q45" s="521"/>
      <c r="R45" s="307" t="s">
        <v>709</v>
      </c>
      <c r="T45" s="238"/>
      <c r="U45" s="238"/>
    </row>
    <row r="46" spans="1:21" s="217" customFormat="1" ht="139.5" customHeight="1" x14ac:dyDescent="0.4">
      <c r="A46" s="159">
        <v>2</v>
      </c>
      <c r="B46" s="356" t="s">
        <v>736</v>
      </c>
      <c r="C46" s="223" t="s">
        <v>651</v>
      </c>
      <c r="D46" s="223" t="s">
        <v>652</v>
      </c>
      <c r="E46" s="223" t="s">
        <v>375</v>
      </c>
      <c r="F46" s="306" t="s">
        <v>376</v>
      </c>
      <c r="G46" s="138">
        <v>43101</v>
      </c>
      <c r="H46" s="138">
        <v>43465</v>
      </c>
      <c r="I46" s="224">
        <v>9000</v>
      </c>
      <c r="J46" s="224">
        <v>10990</v>
      </c>
      <c r="K46" s="249">
        <f t="shared" ref="K46:K55" si="4">J46-I46</f>
        <v>1990</v>
      </c>
      <c r="L46" s="250">
        <f t="shared" ref="L46:L55" si="5">IFERROR(K46/I46*100,0)</f>
        <v>22.111111111111111</v>
      </c>
      <c r="M46" s="250">
        <f>J46/J56*100</f>
        <v>27.474999999999998</v>
      </c>
      <c r="N46" s="227">
        <v>0</v>
      </c>
      <c r="O46" s="228">
        <f t="shared" ref="O46:O56" si="6">IFERROR(N46/J46*100,)</f>
        <v>0</v>
      </c>
      <c r="P46" s="223" t="s">
        <v>621</v>
      </c>
      <c r="Q46" s="521"/>
      <c r="R46" s="316" t="s">
        <v>707</v>
      </c>
      <c r="T46" s="238"/>
      <c r="U46" s="238"/>
    </row>
    <row r="47" spans="1:21" s="344" customFormat="1" ht="139.5" customHeight="1" x14ac:dyDescent="0.4">
      <c r="A47" s="159">
        <v>3</v>
      </c>
      <c r="B47" s="356" t="s">
        <v>738</v>
      </c>
      <c r="C47" s="223" t="s">
        <v>739</v>
      </c>
      <c r="D47" s="223" t="s">
        <v>378</v>
      </c>
      <c r="E47" s="223" t="s">
        <v>379</v>
      </c>
      <c r="F47" s="306" t="s">
        <v>380</v>
      </c>
      <c r="G47" s="138">
        <v>43101</v>
      </c>
      <c r="H47" s="138">
        <v>43465</v>
      </c>
      <c r="I47" s="224">
        <v>7750</v>
      </c>
      <c r="J47" s="224">
        <v>12000</v>
      </c>
      <c r="K47" s="249">
        <f t="shared" ref="K47" si="7">J47-I47</f>
        <v>4250</v>
      </c>
      <c r="L47" s="250">
        <f t="shared" ref="L47" si="8">IFERROR(K47/I47*100,0)</f>
        <v>54.838709677419352</v>
      </c>
      <c r="M47" s="250" t="e">
        <f>J47/J55*100</f>
        <v>#DIV/0!</v>
      </c>
      <c r="N47" s="227">
        <v>0</v>
      </c>
      <c r="O47" s="228">
        <f t="shared" ref="O47" si="9">IFERROR(N47/J47*100,)</f>
        <v>0</v>
      </c>
      <c r="P47" s="223" t="s">
        <v>621</v>
      </c>
      <c r="Q47" s="521"/>
      <c r="R47" s="316"/>
      <c r="T47" s="238"/>
      <c r="U47" s="238"/>
    </row>
    <row r="48" spans="1:21" s="217" customFormat="1" ht="139.5" customHeight="1" x14ac:dyDescent="0.4">
      <c r="A48" s="159">
        <v>3</v>
      </c>
      <c r="B48" s="356" t="s">
        <v>745</v>
      </c>
      <c r="C48" s="223" t="s">
        <v>741</v>
      </c>
      <c r="D48" s="223" t="s">
        <v>742</v>
      </c>
      <c r="E48" s="223" t="s">
        <v>743</v>
      </c>
      <c r="F48" s="306" t="s">
        <v>744</v>
      </c>
      <c r="G48" s="138">
        <v>43101</v>
      </c>
      <c r="H48" s="138">
        <v>43465</v>
      </c>
      <c r="I48" s="224">
        <v>0</v>
      </c>
      <c r="J48" s="224">
        <v>0</v>
      </c>
      <c r="K48" s="249">
        <f t="shared" si="4"/>
        <v>0</v>
      </c>
      <c r="L48" s="250">
        <f t="shared" si="5"/>
        <v>0</v>
      </c>
      <c r="M48" s="250">
        <f>J48/J56*100</f>
        <v>0</v>
      </c>
      <c r="N48" s="227">
        <v>0</v>
      </c>
      <c r="O48" s="228">
        <f t="shared" si="6"/>
        <v>0</v>
      </c>
      <c r="P48" s="223" t="s">
        <v>621</v>
      </c>
      <c r="Q48" s="521"/>
      <c r="R48" s="305"/>
      <c r="T48" s="238"/>
      <c r="U48" s="238"/>
    </row>
    <row r="49" spans="1:21" ht="54.75" hidden="1" customHeight="1" x14ac:dyDescent="0.4">
      <c r="A49" s="159">
        <v>4</v>
      </c>
      <c r="B49" s="137"/>
      <c r="C49" s="137"/>
      <c r="D49" s="137"/>
      <c r="E49" s="137"/>
      <c r="F49" s="137"/>
      <c r="G49" s="138"/>
      <c r="H49" s="138"/>
      <c r="I49" s="160"/>
      <c r="J49" s="160"/>
      <c r="K49" s="161">
        <f t="shared" si="4"/>
        <v>0</v>
      </c>
      <c r="L49" s="140">
        <f t="shared" si="5"/>
        <v>0</v>
      </c>
      <c r="M49" s="140">
        <f t="shared" ref="M49:M55" si="10">IFERROR(J49/$J$21*100,0)</f>
        <v>0</v>
      </c>
      <c r="N49" s="139"/>
      <c r="O49" s="157">
        <f t="shared" si="6"/>
        <v>0</v>
      </c>
      <c r="P49" s="137" t="s">
        <v>382</v>
      </c>
      <c r="Q49" s="519"/>
      <c r="T49" s="98"/>
      <c r="U49" s="98"/>
    </row>
    <row r="50" spans="1:21" ht="54.75" hidden="1" customHeight="1" x14ac:dyDescent="0.4">
      <c r="A50" s="159">
        <v>5</v>
      </c>
      <c r="B50" s="137"/>
      <c r="C50" s="137"/>
      <c r="D50" s="137"/>
      <c r="E50" s="137"/>
      <c r="F50" s="137"/>
      <c r="G50" s="138"/>
      <c r="H50" s="138"/>
      <c r="I50" s="160"/>
      <c r="J50" s="160"/>
      <c r="K50" s="161">
        <f t="shared" si="4"/>
        <v>0</v>
      </c>
      <c r="L50" s="140">
        <f t="shared" si="5"/>
        <v>0</v>
      </c>
      <c r="M50" s="140">
        <f t="shared" si="10"/>
        <v>0</v>
      </c>
      <c r="N50" s="139"/>
      <c r="O50" s="157">
        <f t="shared" si="6"/>
        <v>0</v>
      </c>
      <c r="P50" s="137" t="s">
        <v>382</v>
      </c>
      <c r="Q50" s="519"/>
      <c r="T50" s="98"/>
      <c r="U50" s="98"/>
    </row>
    <row r="51" spans="1:21" ht="54.75" hidden="1" customHeight="1" x14ac:dyDescent="0.4">
      <c r="A51" s="159">
        <v>6</v>
      </c>
      <c r="B51" s="137"/>
      <c r="C51" s="137"/>
      <c r="D51" s="137"/>
      <c r="E51" s="137"/>
      <c r="F51" s="137"/>
      <c r="G51" s="138"/>
      <c r="H51" s="138"/>
      <c r="I51" s="160"/>
      <c r="J51" s="160"/>
      <c r="K51" s="161">
        <f t="shared" si="4"/>
        <v>0</v>
      </c>
      <c r="L51" s="140">
        <f t="shared" si="5"/>
        <v>0</v>
      </c>
      <c r="M51" s="140">
        <f t="shared" si="10"/>
        <v>0</v>
      </c>
      <c r="N51" s="139"/>
      <c r="O51" s="157">
        <f t="shared" si="6"/>
        <v>0</v>
      </c>
      <c r="P51" s="137" t="s">
        <v>382</v>
      </c>
      <c r="Q51" s="519"/>
      <c r="T51" s="98"/>
      <c r="U51" s="98"/>
    </row>
    <row r="52" spans="1:21" ht="54.75" hidden="1" customHeight="1" x14ac:dyDescent="0.4">
      <c r="A52" s="159">
        <v>7</v>
      </c>
      <c r="B52" s="137"/>
      <c r="C52" s="137"/>
      <c r="D52" s="137"/>
      <c r="E52" s="137"/>
      <c r="F52" s="137"/>
      <c r="G52" s="138"/>
      <c r="H52" s="138"/>
      <c r="I52" s="160"/>
      <c r="J52" s="160"/>
      <c r="K52" s="161">
        <f t="shared" si="4"/>
        <v>0</v>
      </c>
      <c r="L52" s="140">
        <f t="shared" si="5"/>
        <v>0</v>
      </c>
      <c r="M52" s="140">
        <f t="shared" si="10"/>
        <v>0</v>
      </c>
      <c r="N52" s="139"/>
      <c r="O52" s="157">
        <f t="shared" si="6"/>
        <v>0</v>
      </c>
      <c r="P52" s="137" t="s">
        <v>382</v>
      </c>
      <c r="Q52" s="519"/>
      <c r="T52" s="98"/>
      <c r="U52" s="98"/>
    </row>
    <row r="53" spans="1:21" ht="54.75" hidden="1" customHeight="1" x14ac:dyDescent="0.4">
      <c r="A53" s="159">
        <v>8</v>
      </c>
      <c r="B53" s="137"/>
      <c r="C53" s="137"/>
      <c r="D53" s="137"/>
      <c r="E53" s="137"/>
      <c r="F53" s="137"/>
      <c r="G53" s="138"/>
      <c r="H53" s="138"/>
      <c r="I53" s="160"/>
      <c r="J53" s="160"/>
      <c r="K53" s="161">
        <f t="shared" si="4"/>
        <v>0</v>
      </c>
      <c r="L53" s="140">
        <f t="shared" si="5"/>
        <v>0</v>
      </c>
      <c r="M53" s="140">
        <f t="shared" si="10"/>
        <v>0</v>
      </c>
      <c r="N53" s="139"/>
      <c r="O53" s="157">
        <f t="shared" si="6"/>
        <v>0</v>
      </c>
      <c r="P53" s="137" t="s">
        <v>382</v>
      </c>
      <c r="Q53" s="519"/>
      <c r="T53" s="98"/>
      <c r="U53" s="98"/>
    </row>
    <row r="54" spans="1:21" ht="54.75" hidden="1" customHeight="1" x14ac:dyDescent="0.4">
      <c r="A54" s="159">
        <v>9</v>
      </c>
      <c r="B54" s="137"/>
      <c r="C54" s="137"/>
      <c r="D54" s="137"/>
      <c r="E54" s="137"/>
      <c r="F54" s="137"/>
      <c r="G54" s="138"/>
      <c r="H54" s="138"/>
      <c r="I54" s="160"/>
      <c r="J54" s="160"/>
      <c r="K54" s="161">
        <f t="shared" si="4"/>
        <v>0</v>
      </c>
      <c r="L54" s="140">
        <f t="shared" si="5"/>
        <v>0</v>
      </c>
      <c r="M54" s="140">
        <f t="shared" si="10"/>
        <v>0</v>
      </c>
      <c r="N54" s="139"/>
      <c r="O54" s="157">
        <f t="shared" si="6"/>
        <v>0</v>
      </c>
      <c r="P54" s="137" t="s">
        <v>382</v>
      </c>
      <c r="Q54" s="519"/>
      <c r="T54" s="98"/>
      <c r="U54" s="98"/>
    </row>
    <row r="55" spans="1:21" ht="54.75" hidden="1" customHeight="1" x14ac:dyDescent="0.4">
      <c r="A55" s="159">
        <v>10</v>
      </c>
      <c r="B55" s="137"/>
      <c r="C55" s="137"/>
      <c r="D55" s="137"/>
      <c r="E55" s="137"/>
      <c r="F55" s="137"/>
      <c r="G55" s="138"/>
      <c r="H55" s="138"/>
      <c r="I55" s="160"/>
      <c r="J55" s="160"/>
      <c r="K55" s="161">
        <f t="shared" si="4"/>
        <v>0</v>
      </c>
      <c r="L55" s="140">
        <f t="shared" si="5"/>
        <v>0</v>
      </c>
      <c r="M55" s="140">
        <f t="shared" si="10"/>
        <v>0</v>
      </c>
      <c r="N55" s="139"/>
      <c r="O55" s="157">
        <f t="shared" si="6"/>
        <v>0</v>
      </c>
      <c r="P55" s="137" t="s">
        <v>382</v>
      </c>
      <c r="Q55" s="519"/>
      <c r="T55" s="98"/>
      <c r="U55" s="98"/>
    </row>
    <row r="56" spans="1:21" ht="43.5" customHeight="1" x14ac:dyDescent="0.4">
      <c r="A56" s="471" t="s">
        <v>3</v>
      </c>
      <c r="B56" s="472"/>
      <c r="C56" s="472"/>
      <c r="D56" s="472"/>
      <c r="E56" s="472"/>
      <c r="F56" s="472"/>
      <c r="G56" s="472"/>
      <c r="H56" s="473"/>
      <c r="I56" s="162">
        <f>SUM(I45:I55)</f>
        <v>31750</v>
      </c>
      <c r="J56" s="162">
        <f>SUM(J45:J55)</f>
        <v>40000</v>
      </c>
      <c r="K56" s="163">
        <f>J56-I56</f>
        <v>8250</v>
      </c>
      <c r="L56" s="164">
        <f>IFERROR(K56/I56*100,0)</f>
        <v>25.984251968503933</v>
      </c>
      <c r="M56" s="164">
        <f>J56/J56*100</f>
        <v>100</v>
      </c>
      <c r="N56" s="165">
        <f>SUM(N45:N55)</f>
        <v>0</v>
      </c>
      <c r="O56" s="165">
        <f t="shared" si="6"/>
        <v>0</v>
      </c>
      <c r="P56" s="165"/>
      <c r="Q56" s="519"/>
      <c r="T56" s="98"/>
      <c r="U56" s="98"/>
    </row>
    <row r="57" spans="1:21" ht="43.5" customHeight="1" x14ac:dyDescent="0.4">
      <c r="A57" s="270" t="s">
        <v>150</v>
      </c>
      <c r="B57" s="270"/>
      <c r="C57" s="270"/>
      <c r="D57" s="270"/>
      <c r="E57" s="270"/>
      <c r="F57" s="270"/>
      <c r="G57" s="270"/>
      <c r="H57" s="270"/>
      <c r="I57" s="317">
        <f>'Quadro Geral'!I23</f>
        <v>31750</v>
      </c>
      <c r="J57" s="317">
        <f>'Quadro Geral'!J23</f>
        <v>40000</v>
      </c>
      <c r="K57" s="270"/>
      <c r="L57" s="270"/>
      <c r="M57" s="270"/>
      <c r="N57" s="270"/>
      <c r="O57" s="270"/>
      <c r="P57" s="270"/>
      <c r="Q57" s="519"/>
      <c r="T57" s="98"/>
      <c r="U57" s="98"/>
    </row>
    <row r="58" spans="1:21" ht="43.5" customHeight="1" x14ac:dyDescent="0.4">
      <c r="A58" s="474" t="s">
        <v>320</v>
      </c>
      <c r="B58" s="475"/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6"/>
      <c r="Q58" s="519"/>
      <c r="T58" s="98"/>
      <c r="U58" s="98"/>
    </row>
    <row r="59" spans="1:21" ht="43.5" customHeight="1" x14ac:dyDescent="0.4">
      <c r="A59" s="477"/>
      <c r="B59" s="478"/>
      <c r="C59" s="478"/>
      <c r="D59" s="478"/>
      <c r="E59" s="478"/>
      <c r="F59" s="478"/>
      <c r="G59" s="478"/>
      <c r="H59" s="478"/>
      <c r="I59" s="478"/>
      <c r="J59" s="478"/>
      <c r="K59" s="478"/>
      <c r="L59" s="478"/>
      <c r="M59" s="478"/>
      <c r="N59" s="478"/>
      <c r="O59" s="478"/>
      <c r="P59" s="479"/>
      <c r="Q59" s="519"/>
      <c r="T59" s="98"/>
      <c r="U59" s="98"/>
    </row>
    <row r="60" spans="1:21" x14ac:dyDescent="0.4">
      <c r="Q60" s="519"/>
      <c r="T60" s="98"/>
      <c r="U60" s="98"/>
    </row>
    <row r="61" spans="1:21" x14ac:dyDescent="0.4">
      <c r="A61" s="494" t="s">
        <v>244</v>
      </c>
      <c r="B61" s="494"/>
      <c r="C61" s="494"/>
      <c r="D61" s="494"/>
      <c r="E61" s="494"/>
      <c r="F61" s="494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519"/>
      <c r="T61" s="98"/>
      <c r="U61" s="98"/>
    </row>
    <row r="62" spans="1:21" ht="26.25" customHeight="1" x14ac:dyDescent="0.4">
      <c r="A62" s="486" t="s">
        <v>205</v>
      </c>
      <c r="B62" s="486"/>
      <c r="C62" s="486"/>
      <c r="D62" s="486"/>
      <c r="E62" s="486"/>
      <c r="F62" s="486"/>
      <c r="G62" s="486"/>
      <c r="H62" s="508" t="s">
        <v>622</v>
      </c>
      <c r="I62" s="509"/>
      <c r="J62" s="509"/>
      <c r="K62" s="509"/>
      <c r="L62" s="509"/>
      <c r="M62" s="509"/>
      <c r="N62" s="509"/>
      <c r="O62" s="509"/>
      <c r="P62" s="510"/>
      <c r="Q62" s="519"/>
      <c r="T62" s="98"/>
      <c r="U62" s="98"/>
    </row>
    <row r="63" spans="1:21" ht="26.25" customHeight="1" x14ac:dyDescent="0.4">
      <c r="A63" s="486" t="s">
        <v>211</v>
      </c>
      <c r="B63" s="486"/>
      <c r="C63" s="486"/>
      <c r="D63" s="486"/>
      <c r="E63" s="486"/>
      <c r="F63" s="486"/>
      <c r="G63" s="486"/>
      <c r="H63" s="508" t="s">
        <v>646</v>
      </c>
      <c r="I63" s="509"/>
      <c r="J63" s="509"/>
      <c r="K63" s="509"/>
      <c r="L63" s="509"/>
      <c r="M63" s="509"/>
      <c r="N63" s="509"/>
      <c r="O63" s="509"/>
      <c r="P63" s="510"/>
      <c r="Q63" s="519"/>
      <c r="T63" s="98"/>
      <c r="U63" s="98"/>
    </row>
    <row r="64" spans="1:21" x14ac:dyDescent="0.4">
      <c r="A64" s="486" t="s">
        <v>245</v>
      </c>
      <c r="B64" s="486"/>
      <c r="C64" s="486"/>
      <c r="D64" s="486"/>
      <c r="E64" s="486"/>
      <c r="F64" s="486"/>
      <c r="G64" s="486"/>
      <c r="H64" s="508" t="s">
        <v>370</v>
      </c>
      <c r="I64" s="509"/>
      <c r="J64" s="509"/>
      <c r="K64" s="509"/>
      <c r="L64" s="509"/>
      <c r="M64" s="509"/>
      <c r="N64" s="509"/>
      <c r="O64" s="509"/>
      <c r="P64" s="510"/>
      <c r="Q64" s="519"/>
      <c r="T64" s="98"/>
      <c r="U64" s="98"/>
    </row>
    <row r="65" spans="1:22" ht="26.25" customHeight="1" x14ac:dyDescent="0.4">
      <c r="A65" s="486" t="s">
        <v>212</v>
      </c>
      <c r="B65" s="486"/>
      <c r="C65" s="486"/>
      <c r="D65" s="486"/>
      <c r="E65" s="486"/>
      <c r="F65" s="486"/>
      <c r="G65" s="486"/>
      <c r="H65" s="514" t="s">
        <v>622</v>
      </c>
      <c r="I65" s="515"/>
      <c r="J65" s="515"/>
      <c r="K65" s="515"/>
      <c r="L65" s="515"/>
      <c r="M65" s="515"/>
      <c r="N65" s="515"/>
      <c r="O65" s="515"/>
      <c r="P65" s="516"/>
      <c r="Q65" s="519"/>
      <c r="T65" s="98"/>
      <c r="U65" s="98"/>
    </row>
    <row r="66" spans="1:22" ht="26.25" customHeight="1" x14ac:dyDescent="0.4">
      <c r="A66" s="486" t="s">
        <v>246</v>
      </c>
      <c r="B66" s="486"/>
      <c r="C66" s="486"/>
      <c r="D66" s="486"/>
      <c r="E66" s="486"/>
      <c r="F66" s="486"/>
      <c r="G66" s="486"/>
      <c r="H66" s="508" t="s">
        <v>623</v>
      </c>
      <c r="I66" s="509"/>
      <c r="J66" s="509"/>
      <c r="K66" s="509"/>
      <c r="L66" s="509"/>
      <c r="M66" s="509"/>
      <c r="N66" s="509"/>
      <c r="O66" s="509"/>
      <c r="P66" s="510"/>
      <c r="Q66" s="519"/>
      <c r="T66" s="98"/>
      <c r="U66" s="98"/>
    </row>
    <row r="67" spans="1:22" ht="26.25" customHeight="1" x14ac:dyDescent="0.4">
      <c r="A67" s="486" t="s">
        <v>213</v>
      </c>
      <c r="B67" s="486"/>
      <c r="C67" s="486"/>
      <c r="D67" s="486"/>
      <c r="E67" s="486"/>
      <c r="F67" s="486"/>
      <c r="G67" s="486"/>
      <c r="H67" s="508" t="s">
        <v>65</v>
      </c>
      <c r="I67" s="509"/>
      <c r="J67" s="509"/>
      <c r="K67" s="509"/>
      <c r="L67" s="509"/>
      <c r="M67" s="509"/>
      <c r="N67" s="509"/>
      <c r="O67" s="509"/>
      <c r="P67" s="510"/>
      <c r="Q67" s="519"/>
      <c r="T67" s="98"/>
      <c r="U67" s="98"/>
    </row>
    <row r="68" spans="1:22" ht="60" customHeight="1" x14ac:dyDescent="0.35">
      <c r="A68" s="486" t="s">
        <v>701</v>
      </c>
      <c r="B68" s="486"/>
      <c r="C68" s="486"/>
      <c r="D68" s="486"/>
      <c r="E68" s="486"/>
      <c r="F68" s="486"/>
      <c r="G68" s="486"/>
      <c r="H68" s="302" t="s">
        <v>728</v>
      </c>
      <c r="I68" s="506" t="s">
        <v>728</v>
      </c>
      <c r="J68" s="506"/>
      <c r="K68" s="506"/>
      <c r="L68" s="506"/>
      <c r="M68" s="506"/>
      <c r="N68" s="506"/>
      <c r="O68" s="506"/>
      <c r="P68" s="506"/>
      <c r="Q68" s="519"/>
      <c r="R68" s="2"/>
    </row>
    <row r="69" spans="1:22" ht="26.25" customHeight="1" x14ac:dyDescent="0.4">
      <c r="A69" s="378" t="s">
        <v>247</v>
      </c>
      <c r="B69" s="378"/>
      <c r="C69" s="378"/>
      <c r="D69" s="378"/>
      <c r="E69" s="378"/>
      <c r="F69" s="378"/>
      <c r="G69" s="378"/>
      <c r="H69" s="511" t="s">
        <v>624</v>
      </c>
      <c r="I69" s="512"/>
      <c r="J69" s="512"/>
      <c r="K69" s="512"/>
      <c r="L69" s="512"/>
      <c r="M69" s="512"/>
      <c r="N69" s="512"/>
      <c r="O69" s="512"/>
      <c r="P69" s="513"/>
      <c r="Q69" s="519"/>
      <c r="T69" s="98"/>
      <c r="U69" s="98"/>
    </row>
    <row r="70" spans="1:22" x14ac:dyDescent="0.4">
      <c r="A70" s="493"/>
      <c r="B70" s="493"/>
      <c r="C70" s="493"/>
      <c r="D70" s="493"/>
      <c r="E70" s="493"/>
      <c r="F70" s="493"/>
      <c r="G70" s="493"/>
      <c r="H70" s="493"/>
      <c r="I70" s="493"/>
      <c r="J70" s="493"/>
      <c r="K70" s="493"/>
      <c r="L70" s="493"/>
      <c r="M70" s="493"/>
      <c r="N70" s="493"/>
      <c r="O70" s="493"/>
      <c r="P70" s="493"/>
      <c r="Q70" s="519"/>
      <c r="T70" s="98"/>
      <c r="U70" s="98"/>
    </row>
    <row r="71" spans="1:22" x14ac:dyDescent="0.4">
      <c r="A71" s="480" t="s">
        <v>248</v>
      </c>
      <c r="B71" s="481" t="s">
        <v>249</v>
      </c>
      <c r="C71" s="482"/>
      <c r="D71" s="482"/>
      <c r="E71" s="482"/>
      <c r="F71" s="483"/>
      <c r="G71" s="481" t="s">
        <v>5</v>
      </c>
      <c r="H71" s="483"/>
      <c r="I71" s="480" t="s">
        <v>250</v>
      </c>
      <c r="J71" s="480"/>
      <c r="K71" s="480" t="s">
        <v>11</v>
      </c>
      <c r="L71" s="480"/>
      <c r="M71" s="480" t="s">
        <v>251</v>
      </c>
      <c r="N71" s="481" t="s">
        <v>226</v>
      </c>
      <c r="O71" s="483"/>
      <c r="P71" s="480" t="s">
        <v>8</v>
      </c>
      <c r="Q71" s="519"/>
      <c r="T71" s="98"/>
      <c r="U71" s="98"/>
    </row>
    <row r="72" spans="1:22" x14ac:dyDescent="0.4">
      <c r="A72" s="480"/>
      <c r="B72" s="480" t="s">
        <v>4</v>
      </c>
      <c r="C72" s="481" t="s">
        <v>252</v>
      </c>
      <c r="D72" s="483"/>
      <c r="E72" s="480" t="s">
        <v>219</v>
      </c>
      <c r="F72" s="484" t="s">
        <v>253</v>
      </c>
      <c r="G72" s="480" t="s">
        <v>6</v>
      </c>
      <c r="H72" s="480" t="s">
        <v>7</v>
      </c>
      <c r="I72" s="480" t="s">
        <v>254</v>
      </c>
      <c r="J72" s="480" t="s">
        <v>257</v>
      </c>
      <c r="K72" s="480" t="s">
        <v>218</v>
      </c>
      <c r="L72" s="480" t="s">
        <v>260</v>
      </c>
      <c r="M72" s="480"/>
      <c r="N72" s="484" t="s">
        <v>122</v>
      </c>
      <c r="O72" s="484" t="s">
        <v>227</v>
      </c>
      <c r="P72" s="480"/>
      <c r="Q72" s="519"/>
      <c r="T72" s="98"/>
      <c r="U72" s="98"/>
    </row>
    <row r="73" spans="1:22" x14ac:dyDescent="0.4">
      <c r="A73" s="480"/>
      <c r="B73" s="480"/>
      <c r="C73" s="234" t="s">
        <v>255</v>
      </c>
      <c r="D73" s="234" t="s">
        <v>256</v>
      </c>
      <c r="E73" s="480"/>
      <c r="F73" s="485"/>
      <c r="G73" s="480"/>
      <c r="H73" s="480"/>
      <c r="I73" s="480"/>
      <c r="J73" s="480"/>
      <c r="K73" s="480"/>
      <c r="L73" s="480"/>
      <c r="M73" s="480"/>
      <c r="N73" s="485"/>
      <c r="O73" s="485"/>
      <c r="P73" s="480"/>
      <c r="Q73" s="519"/>
      <c r="T73" s="98"/>
      <c r="U73" s="98"/>
    </row>
    <row r="74" spans="1:22" ht="152.25" customHeight="1" x14ac:dyDescent="0.4">
      <c r="A74" s="231">
        <v>1</v>
      </c>
      <c r="B74" s="356" t="s">
        <v>737</v>
      </c>
      <c r="C74" s="137" t="s">
        <v>654</v>
      </c>
      <c r="D74" s="223" t="s">
        <v>650</v>
      </c>
      <c r="E74" s="137" t="s">
        <v>373</v>
      </c>
      <c r="F74" s="309" t="s">
        <v>374</v>
      </c>
      <c r="G74" s="138">
        <v>43101</v>
      </c>
      <c r="H74" s="138">
        <v>43465</v>
      </c>
      <c r="I74" s="224">
        <v>14500</v>
      </c>
      <c r="J74" s="224">
        <v>17010</v>
      </c>
      <c r="K74" s="249">
        <f t="shared" ref="K74:K76" si="11">J74-I74</f>
        <v>2510</v>
      </c>
      <c r="L74" s="250">
        <f t="shared" ref="L74:L76" si="12">IFERROR(K74/I74*100,0)</f>
        <v>17.310344827586206</v>
      </c>
      <c r="M74" s="250">
        <f>J74/J77*100</f>
        <v>55.770491803278688</v>
      </c>
      <c r="N74" s="227">
        <v>0</v>
      </c>
      <c r="O74" s="228">
        <f t="shared" ref="O74:O77" si="13">IFERROR(N74/J74*100,)</f>
        <v>0</v>
      </c>
      <c r="P74" s="223" t="s">
        <v>753</v>
      </c>
      <c r="Q74" s="519"/>
      <c r="R74" s="307" t="s">
        <v>709</v>
      </c>
      <c r="T74" s="307" t="s">
        <v>729</v>
      </c>
      <c r="U74" s="98"/>
      <c r="V74" s="323" t="s">
        <v>372</v>
      </c>
    </row>
    <row r="75" spans="1:22" ht="100.5" customHeight="1" x14ac:dyDescent="0.4">
      <c r="A75" s="231">
        <v>2</v>
      </c>
      <c r="B75" s="356" t="s">
        <v>736</v>
      </c>
      <c r="C75" s="137" t="s">
        <v>651</v>
      </c>
      <c r="D75" s="223" t="s">
        <v>655</v>
      </c>
      <c r="E75" s="137" t="s">
        <v>375</v>
      </c>
      <c r="F75" s="309" t="s">
        <v>376</v>
      </c>
      <c r="G75" s="138">
        <v>43101</v>
      </c>
      <c r="H75" s="138">
        <v>43465</v>
      </c>
      <c r="I75" s="224">
        <v>8000</v>
      </c>
      <c r="J75" s="224">
        <v>13490</v>
      </c>
      <c r="K75" s="249">
        <f t="shared" si="11"/>
        <v>5490</v>
      </c>
      <c r="L75" s="250">
        <f t="shared" si="12"/>
        <v>68.625</v>
      </c>
      <c r="M75" s="250">
        <f>J75/J77*100</f>
        <v>44.229508196721312</v>
      </c>
      <c r="N75" s="227">
        <v>0</v>
      </c>
      <c r="O75" s="228">
        <f t="shared" si="13"/>
        <v>0</v>
      </c>
      <c r="P75" s="223" t="s">
        <v>753</v>
      </c>
      <c r="Q75" s="519"/>
      <c r="R75" s="316" t="s">
        <v>707</v>
      </c>
      <c r="T75" s="98"/>
      <c r="U75" s="98"/>
    </row>
    <row r="76" spans="1:22" ht="100.5" customHeight="1" x14ac:dyDescent="0.4">
      <c r="A76" s="159">
        <v>3</v>
      </c>
      <c r="B76" s="356" t="s">
        <v>750</v>
      </c>
      <c r="C76" s="223" t="s">
        <v>746</v>
      </c>
      <c r="D76" s="223" t="s">
        <v>747</v>
      </c>
      <c r="E76" s="223" t="s">
        <v>748</v>
      </c>
      <c r="F76" s="306" t="s">
        <v>744</v>
      </c>
      <c r="G76" s="138">
        <v>43101</v>
      </c>
      <c r="H76" s="138">
        <v>43465</v>
      </c>
      <c r="I76" s="224">
        <v>0</v>
      </c>
      <c r="J76" s="224">
        <v>0</v>
      </c>
      <c r="K76" s="249">
        <f t="shared" si="11"/>
        <v>0</v>
      </c>
      <c r="L76" s="250">
        <f t="shared" si="12"/>
        <v>0</v>
      </c>
      <c r="M76" s="250">
        <f>J76/J78*100</f>
        <v>0</v>
      </c>
      <c r="N76" s="227">
        <v>0</v>
      </c>
      <c r="O76" s="228">
        <f t="shared" si="13"/>
        <v>0</v>
      </c>
      <c r="P76" s="223" t="s">
        <v>753</v>
      </c>
      <c r="Q76" s="519"/>
      <c r="R76" s="316"/>
      <c r="T76" s="98"/>
      <c r="U76" s="98"/>
    </row>
    <row r="77" spans="1:22" x14ac:dyDescent="0.4">
      <c r="A77" s="471" t="s">
        <v>3</v>
      </c>
      <c r="B77" s="472"/>
      <c r="C77" s="472"/>
      <c r="D77" s="472"/>
      <c r="E77" s="472"/>
      <c r="F77" s="472"/>
      <c r="G77" s="472"/>
      <c r="H77" s="473"/>
      <c r="I77" s="162">
        <f>SUM(I74:I75)</f>
        <v>22500</v>
      </c>
      <c r="J77" s="162">
        <f>SUM(J74:J75)</f>
        <v>30500</v>
      </c>
      <c r="K77" s="163">
        <f>J77-I77</f>
        <v>8000</v>
      </c>
      <c r="L77" s="164">
        <f>IFERROR(K77/I77*100,0)</f>
        <v>35.555555555555557</v>
      </c>
      <c r="M77" s="164">
        <f>J77/J77*100</f>
        <v>100</v>
      </c>
      <c r="N77" s="165">
        <f>SUM(N74:N75)</f>
        <v>0</v>
      </c>
      <c r="O77" s="165">
        <f t="shared" si="13"/>
        <v>0</v>
      </c>
      <c r="P77" s="165"/>
      <c r="Q77" s="519"/>
      <c r="T77" s="98"/>
      <c r="U77" s="98"/>
    </row>
    <row r="78" spans="1:22" x14ac:dyDescent="0.4">
      <c r="A78" s="270" t="s">
        <v>150</v>
      </c>
      <c r="B78" s="270"/>
      <c r="C78" s="270"/>
      <c r="D78" s="270"/>
      <c r="E78" s="270"/>
      <c r="F78" s="270"/>
      <c r="G78" s="270"/>
      <c r="H78" s="270"/>
      <c r="I78" s="317">
        <f>'Quadro Geral'!I24</f>
        <v>22500</v>
      </c>
      <c r="J78" s="317">
        <f>'Quadro Geral'!J24</f>
        <v>30500</v>
      </c>
      <c r="K78" s="270"/>
      <c r="L78" s="270"/>
      <c r="M78" s="270"/>
      <c r="N78" s="270"/>
      <c r="O78" s="270"/>
      <c r="P78" s="270"/>
      <c r="Q78" s="519"/>
      <c r="T78" s="98"/>
      <c r="U78" s="98"/>
    </row>
    <row r="79" spans="1:22" x14ac:dyDescent="0.4">
      <c r="A79" s="474" t="s">
        <v>320</v>
      </c>
      <c r="B79" s="475"/>
      <c r="C79" s="475"/>
      <c r="D79" s="475"/>
      <c r="E79" s="475"/>
      <c r="F79" s="475"/>
      <c r="G79" s="475"/>
      <c r="H79" s="475"/>
      <c r="I79" s="475"/>
      <c r="J79" s="475"/>
      <c r="K79" s="475"/>
      <c r="L79" s="475"/>
      <c r="M79" s="475"/>
      <c r="N79" s="475"/>
      <c r="O79" s="475"/>
      <c r="P79" s="476"/>
      <c r="Q79" s="519"/>
      <c r="T79" s="98"/>
      <c r="U79" s="98"/>
    </row>
    <row r="80" spans="1:22" x14ac:dyDescent="0.4">
      <c r="A80" s="477"/>
      <c r="B80" s="478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9"/>
      <c r="Q80" s="519"/>
      <c r="T80" s="98"/>
      <c r="U80" s="98"/>
    </row>
    <row r="81" spans="1:21" x14ac:dyDescent="0.4">
      <c r="Q81" s="519"/>
      <c r="T81" s="98"/>
      <c r="U81" s="98"/>
    </row>
    <row r="82" spans="1:21" ht="75" customHeight="1" x14ac:dyDescent="0.4">
      <c r="Q82" s="519"/>
      <c r="T82" s="98"/>
      <c r="U82" s="98"/>
    </row>
    <row r="83" spans="1:21" ht="41.25" customHeight="1" x14ac:dyDescent="0.4">
      <c r="A83" s="494" t="s">
        <v>244</v>
      </c>
      <c r="B83" s="494"/>
      <c r="C83" s="494"/>
      <c r="D83" s="494"/>
      <c r="E83" s="494"/>
      <c r="F83" s="494"/>
      <c r="G83" s="494"/>
      <c r="H83" s="494"/>
      <c r="I83" s="494"/>
      <c r="J83" s="494"/>
      <c r="K83" s="494"/>
      <c r="L83" s="494"/>
      <c r="M83" s="494"/>
      <c r="N83" s="494"/>
      <c r="O83" s="494"/>
      <c r="P83" s="494"/>
      <c r="Q83" s="519"/>
      <c r="T83" s="98"/>
      <c r="U83" s="98"/>
    </row>
    <row r="84" spans="1:21" ht="27.75" customHeight="1" x14ac:dyDescent="0.4">
      <c r="A84" s="486" t="s">
        <v>205</v>
      </c>
      <c r="B84" s="486"/>
      <c r="C84" s="486"/>
      <c r="D84" s="486"/>
      <c r="E84" s="486"/>
      <c r="F84" s="486"/>
      <c r="G84" s="486"/>
      <c r="H84" s="487" t="s">
        <v>627</v>
      </c>
      <c r="I84" s="488"/>
      <c r="J84" s="488"/>
      <c r="K84" s="488"/>
      <c r="L84" s="488"/>
      <c r="M84" s="488"/>
      <c r="N84" s="488"/>
      <c r="O84" s="488"/>
      <c r="P84" s="489"/>
      <c r="Q84" s="519"/>
      <c r="T84" s="98"/>
      <c r="U84" s="98"/>
    </row>
    <row r="85" spans="1:21" ht="27.75" customHeight="1" x14ac:dyDescent="0.4">
      <c r="A85" s="486" t="s">
        <v>211</v>
      </c>
      <c r="B85" s="486"/>
      <c r="C85" s="486"/>
      <c r="D85" s="486"/>
      <c r="E85" s="486"/>
      <c r="F85" s="486"/>
      <c r="G85" s="486"/>
      <c r="H85" s="487" t="s">
        <v>628</v>
      </c>
      <c r="I85" s="488"/>
      <c r="J85" s="488"/>
      <c r="K85" s="488"/>
      <c r="L85" s="488"/>
      <c r="M85" s="488"/>
      <c r="N85" s="488"/>
      <c r="O85" s="488"/>
      <c r="P85" s="489"/>
      <c r="Q85" s="519"/>
      <c r="T85" s="98"/>
      <c r="U85" s="98"/>
    </row>
    <row r="86" spans="1:21" ht="27.75" customHeight="1" x14ac:dyDescent="0.4">
      <c r="A86" s="486" t="s">
        <v>245</v>
      </c>
      <c r="B86" s="486"/>
      <c r="C86" s="486"/>
      <c r="D86" s="486"/>
      <c r="E86" s="486"/>
      <c r="F86" s="486"/>
      <c r="G86" s="486"/>
      <c r="H86" s="487" t="s">
        <v>370</v>
      </c>
      <c r="I86" s="488"/>
      <c r="J86" s="488"/>
      <c r="K86" s="488"/>
      <c r="L86" s="488"/>
      <c r="M86" s="488"/>
      <c r="N86" s="488"/>
      <c r="O86" s="488"/>
      <c r="P86" s="489"/>
      <c r="Q86" s="519"/>
      <c r="T86" s="98"/>
      <c r="U86" s="98"/>
    </row>
    <row r="87" spans="1:21" ht="27.75" customHeight="1" x14ac:dyDescent="0.4">
      <c r="A87" s="486" t="s">
        <v>212</v>
      </c>
      <c r="B87" s="486"/>
      <c r="C87" s="486"/>
      <c r="D87" s="486"/>
      <c r="E87" s="486"/>
      <c r="F87" s="486"/>
      <c r="G87" s="486"/>
      <c r="H87" s="495" t="s">
        <v>627</v>
      </c>
      <c r="I87" s="496"/>
      <c r="J87" s="496"/>
      <c r="K87" s="496"/>
      <c r="L87" s="496"/>
      <c r="M87" s="496"/>
      <c r="N87" s="496"/>
      <c r="O87" s="496"/>
      <c r="P87" s="507"/>
      <c r="Q87" s="519"/>
      <c r="T87" s="98"/>
      <c r="U87" s="98"/>
    </row>
    <row r="88" spans="1:21" ht="27.75" customHeight="1" x14ac:dyDescent="0.4">
      <c r="A88" s="486" t="s">
        <v>246</v>
      </c>
      <c r="B88" s="486"/>
      <c r="C88" s="486"/>
      <c r="D88" s="486"/>
      <c r="E88" s="486"/>
      <c r="F88" s="486"/>
      <c r="G88" s="486"/>
      <c r="H88" s="487" t="s">
        <v>346</v>
      </c>
      <c r="I88" s="488"/>
      <c r="J88" s="488"/>
      <c r="K88" s="488"/>
      <c r="L88" s="488"/>
      <c r="M88" s="488"/>
      <c r="N88" s="488"/>
      <c r="O88" s="488"/>
      <c r="P88" s="489"/>
      <c r="Q88" s="519"/>
      <c r="T88" s="98"/>
      <c r="U88" s="98"/>
    </row>
    <row r="89" spans="1:21" ht="27.75" customHeight="1" x14ac:dyDescent="0.4">
      <c r="A89" s="486" t="s">
        <v>213</v>
      </c>
      <c r="B89" s="486"/>
      <c r="C89" s="486"/>
      <c r="D89" s="486"/>
      <c r="E89" s="486"/>
      <c r="F89" s="486"/>
      <c r="G89" s="486"/>
      <c r="H89" s="487" t="s">
        <v>78</v>
      </c>
      <c r="I89" s="488"/>
      <c r="J89" s="488"/>
      <c r="K89" s="488"/>
      <c r="L89" s="488"/>
      <c r="M89" s="488"/>
      <c r="N89" s="488"/>
      <c r="O89" s="488"/>
      <c r="P89" s="489"/>
      <c r="Q89" s="519"/>
      <c r="T89" s="98"/>
      <c r="U89" s="98"/>
    </row>
    <row r="90" spans="1:21" ht="27.75" customHeight="1" x14ac:dyDescent="0.4">
      <c r="A90" s="486" t="s">
        <v>701</v>
      </c>
      <c r="B90" s="486"/>
      <c r="C90" s="486"/>
      <c r="D90" s="486"/>
      <c r="E90" s="486"/>
      <c r="F90" s="486"/>
      <c r="G90" s="486"/>
      <c r="H90" s="500" t="s">
        <v>89</v>
      </c>
      <c r="I90" s="501"/>
      <c r="J90" s="501"/>
      <c r="K90" s="501"/>
      <c r="L90" s="501"/>
      <c r="M90" s="501"/>
      <c r="N90" s="501"/>
      <c r="O90" s="501"/>
      <c r="P90" s="502"/>
      <c r="Q90" s="519"/>
      <c r="T90" s="98"/>
      <c r="U90" s="98"/>
    </row>
    <row r="91" spans="1:21" ht="66" customHeight="1" x14ac:dyDescent="0.4">
      <c r="A91" s="378" t="s">
        <v>247</v>
      </c>
      <c r="B91" s="378"/>
      <c r="C91" s="378"/>
      <c r="D91" s="378"/>
      <c r="E91" s="378"/>
      <c r="F91" s="378"/>
      <c r="G91" s="378"/>
      <c r="H91" s="490" t="s">
        <v>383</v>
      </c>
      <c r="I91" s="491"/>
      <c r="J91" s="491"/>
      <c r="K91" s="491"/>
      <c r="L91" s="491"/>
      <c r="M91" s="491"/>
      <c r="N91" s="491"/>
      <c r="O91" s="491"/>
      <c r="P91" s="492"/>
      <c r="Q91" s="519"/>
      <c r="T91" s="98"/>
      <c r="U91" s="98"/>
    </row>
    <row r="92" spans="1:21" ht="41.25" customHeight="1" x14ac:dyDescent="0.4">
      <c r="A92" s="493"/>
      <c r="B92" s="493"/>
      <c r="C92" s="493"/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519"/>
      <c r="T92" s="98"/>
      <c r="U92" s="98"/>
    </row>
    <row r="93" spans="1:21" ht="41.25" customHeight="1" x14ac:dyDescent="0.4">
      <c r="A93" s="480" t="s">
        <v>248</v>
      </c>
      <c r="B93" s="481" t="s">
        <v>249</v>
      </c>
      <c r="C93" s="482"/>
      <c r="D93" s="482"/>
      <c r="E93" s="482"/>
      <c r="F93" s="483"/>
      <c r="G93" s="481" t="s">
        <v>5</v>
      </c>
      <c r="H93" s="483"/>
      <c r="I93" s="480" t="s">
        <v>250</v>
      </c>
      <c r="J93" s="480"/>
      <c r="K93" s="480" t="s">
        <v>11</v>
      </c>
      <c r="L93" s="480"/>
      <c r="M93" s="480" t="s">
        <v>251</v>
      </c>
      <c r="N93" s="481" t="s">
        <v>226</v>
      </c>
      <c r="O93" s="483"/>
      <c r="P93" s="480" t="s">
        <v>8</v>
      </c>
      <c r="Q93" s="519"/>
      <c r="U93" s="98"/>
    </row>
    <row r="94" spans="1:21" ht="41.25" customHeight="1" x14ac:dyDescent="0.4">
      <c r="A94" s="480"/>
      <c r="B94" s="480" t="s">
        <v>4</v>
      </c>
      <c r="C94" s="481" t="s">
        <v>252</v>
      </c>
      <c r="D94" s="483"/>
      <c r="E94" s="480" t="s">
        <v>219</v>
      </c>
      <c r="F94" s="484" t="s">
        <v>253</v>
      </c>
      <c r="G94" s="480" t="s">
        <v>6</v>
      </c>
      <c r="H94" s="480" t="s">
        <v>7</v>
      </c>
      <c r="I94" s="480" t="s">
        <v>254</v>
      </c>
      <c r="J94" s="480" t="s">
        <v>257</v>
      </c>
      <c r="K94" s="480" t="s">
        <v>218</v>
      </c>
      <c r="L94" s="480" t="s">
        <v>260</v>
      </c>
      <c r="M94" s="480"/>
      <c r="N94" s="484" t="s">
        <v>122</v>
      </c>
      <c r="O94" s="484" t="s">
        <v>227</v>
      </c>
      <c r="P94" s="480"/>
      <c r="Q94" s="519"/>
      <c r="T94" s="98"/>
      <c r="U94" s="98"/>
    </row>
    <row r="95" spans="1:21" ht="78.75" customHeight="1" x14ac:dyDescent="0.4">
      <c r="A95" s="480"/>
      <c r="B95" s="480"/>
      <c r="C95" s="218" t="s">
        <v>255</v>
      </c>
      <c r="D95" s="218" t="s">
        <v>256</v>
      </c>
      <c r="E95" s="480"/>
      <c r="F95" s="485"/>
      <c r="G95" s="480"/>
      <c r="H95" s="480"/>
      <c r="I95" s="480"/>
      <c r="J95" s="480"/>
      <c r="K95" s="480"/>
      <c r="L95" s="480"/>
      <c r="M95" s="480"/>
      <c r="N95" s="485"/>
      <c r="O95" s="485"/>
      <c r="P95" s="480"/>
      <c r="Q95" s="519"/>
      <c r="T95" s="98"/>
      <c r="U95" s="98"/>
    </row>
    <row r="96" spans="1:21" ht="152.25" customHeight="1" x14ac:dyDescent="0.4">
      <c r="A96" s="159">
        <v>1</v>
      </c>
      <c r="B96" s="356" t="s">
        <v>737</v>
      </c>
      <c r="C96" s="137" t="s">
        <v>384</v>
      </c>
      <c r="D96" s="223" t="s">
        <v>650</v>
      </c>
      <c r="E96" s="137" t="s">
        <v>373</v>
      </c>
      <c r="F96" s="309" t="s">
        <v>374</v>
      </c>
      <c r="G96" s="138">
        <v>43101</v>
      </c>
      <c r="H96" s="138">
        <v>43465</v>
      </c>
      <c r="I96" s="160">
        <v>21500</v>
      </c>
      <c r="J96" s="160">
        <v>17010</v>
      </c>
      <c r="K96" s="161">
        <f>J96-I96</f>
        <v>-4490</v>
      </c>
      <c r="L96" s="140">
        <f>IFERROR(K96/I96*100,0)</f>
        <v>-20.883720930232556</v>
      </c>
      <c r="M96" s="140">
        <f>J96/J100*100</f>
        <v>36.58064516129032</v>
      </c>
      <c r="N96" s="139">
        <v>0</v>
      </c>
      <c r="O96" s="157">
        <f>IFERROR(N96/J96*100,)</f>
        <v>0</v>
      </c>
      <c r="P96" s="137" t="s">
        <v>629</v>
      </c>
      <c r="Q96" s="519"/>
      <c r="R96" s="307" t="s">
        <v>709</v>
      </c>
      <c r="T96" s="98"/>
      <c r="U96" s="98"/>
    </row>
    <row r="97" spans="1:21" ht="111" customHeight="1" x14ac:dyDescent="0.4">
      <c r="A97" s="159">
        <v>2</v>
      </c>
      <c r="B97" s="356" t="s">
        <v>736</v>
      </c>
      <c r="C97" s="137" t="s">
        <v>651</v>
      </c>
      <c r="D97" s="223" t="s">
        <v>656</v>
      </c>
      <c r="E97" s="137" t="s">
        <v>375</v>
      </c>
      <c r="F97" s="309" t="s">
        <v>376</v>
      </c>
      <c r="G97" s="138">
        <v>43101</v>
      </c>
      <c r="H97" s="138">
        <v>43465</v>
      </c>
      <c r="I97" s="160">
        <v>9000</v>
      </c>
      <c r="J97" s="160">
        <v>17490</v>
      </c>
      <c r="K97" s="161">
        <f t="shared" ref="K97:K99" si="14">J97-I97</f>
        <v>8490</v>
      </c>
      <c r="L97" s="140">
        <f t="shared" ref="L97:L99" si="15">IFERROR(K97/I97*100,0)</f>
        <v>94.333333333333343</v>
      </c>
      <c r="M97" s="140">
        <f>J97/J100*100</f>
        <v>37.612903225806448</v>
      </c>
      <c r="N97" s="139">
        <v>0</v>
      </c>
      <c r="O97" s="157">
        <f t="shared" ref="O97:O100" si="16">IFERROR(N97/J97*100,)</f>
        <v>0</v>
      </c>
      <c r="P97" s="137" t="s">
        <v>629</v>
      </c>
      <c r="Q97" s="519"/>
      <c r="R97" s="316" t="s">
        <v>707</v>
      </c>
      <c r="T97" s="98"/>
      <c r="U97" s="98"/>
    </row>
    <row r="98" spans="1:21" ht="101.25" customHeight="1" x14ac:dyDescent="0.4">
      <c r="A98" s="159">
        <v>3</v>
      </c>
      <c r="B98" s="356" t="s">
        <v>377</v>
      </c>
      <c r="C98" s="137" t="s">
        <v>385</v>
      </c>
      <c r="D98" s="159" t="s">
        <v>386</v>
      </c>
      <c r="E98" s="137" t="s">
        <v>379</v>
      </c>
      <c r="F98" s="309" t="s">
        <v>380</v>
      </c>
      <c r="G98" s="138">
        <v>43101</v>
      </c>
      <c r="H98" s="138">
        <v>43465</v>
      </c>
      <c r="I98" s="160">
        <v>7750</v>
      </c>
      <c r="J98" s="160">
        <v>12000</v>
      </c>
      <c r="K98" s="161">
        <f t="shared" si="14"/>
        <v>4250</v>
      </c>
      <c r="L98" s="140">
        <f t="shared" si="15"/>
        <v>54.838709677419352</v>
      </c>
      <c r="M98" s="140">
        <f>J98/J100*100</f>
        <v>25.806451612903224</v>
      </c>
      <c r="N98" s="139">
        <v>0</v>
      </c>
      <c r="O98" s="157">
        <f t="shared" si="16"/>
        <v>0</v>
      </c>
      <c r="P98" s="137" t="s">
        <v>629</v>
      </c>
      <c r="Q98" s="519"/>
      <c r="T98" s="98"/>
      <c r="U98" s="98"/>
    </row>
    <row r="99" spans="1:21" ht="101.25" customHeight="1" x14ac:dyDescent="0.4">
      <c r="A99" s="159">
        <v>4</v>
      </c>
      <c r="B99" s="356" t="s">
        <v>749</v>
      </c>
      <c r="C99" s="223" t="s">
        <v>751</v>
      </c>
      <c r="D99" s="223" t="s">
        <v>752</v>
      </c>
      <c r="E99" s="223" t="s">
        <v>754</v>
      </c>
      <c r="F99" s="309" t="s">
        <v>744</v>
      </c>
      <c r="G99" s="138">
        <v>43101</v>
      </c>
      <c r="H99" s="138">
        <v>43465</v>
      </c>
      <c r="I99" s="224">
        <v>0</v>
      </c>
      <c r="J99" s="224">
        <v>0</v>
      </c>
      <c r="K99" s="249">
        <f t="shared" si="14"/>
        <v>0</v>
      </c>
      <c r="L99" s="250">
        <f t="shared" si="15"/>
        <v>0</v>
      </c>
      <c r="M99" s="250">
        <f>J99/J101*100</f>
        <v>0</v>
      </c>
      <c r="N99" s="227">
        <v>0</v>
      </c>
      <c r="O99" s="228">
        <f t="shared" si="16"/>
        <v>0</v>
      </c>
      <c r="P99" s="223" t="s">
        <v>630</v>
      </c>
      <c r="Q99" s="519"/>
      <c r="T99" s="98"/>
      <c r="U99" s="98"/>
    </row>
    <row r="100" spans="1:21" ht="41.25" customHeight="1" x14ac:dyDescent="0.4">
      <c r="A100" s="471" t="s">
        <v>3</v>
      </c>
      <c r="B100" s="472"/>
      <c r="C100" s="472"/>
      <c r="D100" s="472"/>
      <c r="E100" s="472"/>
      <c r="F100" s="472"/>
      <c r="G100" s="472"/>
      <c r="H100" s="473"/>
      <c r="I100" s="162">
        <f>SUM(I96:I98)</f>
        <v>38250</v>
      </c>
      <c r="J100" s="162">
        <f>SUM(J96:J98)</f>
        <v>46500</v>
      </c>
      <c r="K100" s="163">
        <f>J100-I100</f>
        <v>8250</v>
      </c>
      <c r="L100" s="164">
        <f>IFERROR(K100/I100*100,0)</f>
        <v>21.568627450980394</v>
      </c>
      <c r="M100" s="164">
        <f>J100/J100*100</f>
        <v>100</v>
      </c>
      <c r="N100" s="165">
        <f>SUM(N96:N98)</f>
        <v>0</v>
      </c>
      <c r="O100" s="165">
        <f t="shared" si="16"/>
        <v>0</v>
      </c>
      <c r="P100" s="165"/>
      <c r="Q100" s="519"/>
      <c r="T100" s="98"/>
      <c r="U100" s="98"/>
    </row>
    <row r="101" spans="1:21" ht="41.25" customHeight="1" x14ac:dyDescent="0.4">
      <c r="A101" s="270" t="s">
        <v>150</v>
      </c>
      <c r="B101" s="270"/>
      <c r="C101" s="270"/>
      <c r="D101" s="270"/>
      <c r="E101" s="270"/>
      <c r="F101" s="270"/>
      <c r="G101" s="270"/>
      <c r="H101" s="270"/>
      <c r="I101" s="270">
        <f>'Quadro Geral'!I22</f>
        <v>38250</v>
      </c>
      <c r="J101" s="270">
        <f>'Quadro Geral'!J22</f>
        <v>46500</v>
      </c>
      <c r="K101" s="270"/>
      <c r="L101" s="270"/>
      <c r="M101" s="270"/>
      <c r="N101" s="270"/>
      <c r="O101" s="270"/>
      <c r="P101" s="270"/>
      <c r="Q101" s="519"/>
      <c r="T101" s="236"/>
      <c r="U101" s="98"/>
    </row>
    <row r="102" spans="1:21" ht="41.25" customHeight="1" x14ac:dyDescent="0.4">
      <c r="A102" s="474" t="s">
        <v>320</v>
      </c>
      <c r="B102" s="475"/>
      <c r="C102" s="475"/>
      <c r="D102" s="475"/>
      <c r="E102" s="475"/>
      <c r="F102" s="475"/>
      <c r="G102" s="475"/>
      <c r="H102" s="475"/>
      <c r="I102" s="475"/>
      <c r="J102" s="475"/>
      <c r="K102" s="475"/>
      <c r="L102" s="475"/>
      <c r="M102" s="475"/>
      <c r="N102" s="475"/>
      <c r="O102" s="475"/>
      <c r="P102" s="476"/>
      <c r="Q102" s="519"/>
      <c r="T102" s="98"/>
      <c r="U102" s="98"/>
    </row>
    <row r="103" spans="1:21" ht="41.25" customHeight="1" x14ac:dyDescent="0.4">
      <c r="A103" s="477"/>
      <c r="B103" s="478"/>
      <c r="C103" s="478"/>
      <c r="D103" s="478"/>
      <c r="E103" s="478"/>
      <c r="F103" s="478"/>
      <c r="G103" s="478"/>
      <c r="H103" s="478"/>
      <c r="I103" s="478"/>
      <c r="J103" s="478"/>
      <c r="K103" s="478"/>
      <c r="L103" s="478"/>
      <c r="M103" s="478"/>
      <c r="N103" s="478"/>
      <c r="O103" s="478"/>
      <c r="P103" s="479"/>
      <c r="Q103" s="519"/>
      <c r="T103" s="98"/>
      <c r="U103" s="98"/>
    </row>
    <row r="104" spans="1:21" x14ac:dyDescent="0.4">
      <c r="Q104" s="519"/>
      <c r="T104" s="98"/>
      <c r="U104" s="98"/>
    </row>
    <row r="105" spans="1:21" x14ac:dyDescent="0.4">
      <c r="Q105" s="519"/>
      <c r="T105" s="98"/>
      <c r="U105" s="98"/>
    </row>
    <row r="106" spans="1:21" ht="30" customHeight="1" x14ac:dyDescent="0.4">
      <c r="A106" s="494" t="s">
        <v>244</v>
      </c>
      <c r="B106" s="494"/>
      <c r="C106" s="494"/>
      <c r="D106" s="494"/>
      <c r="E106" s="494"/>
      <c r="F106" s="494"/>
      <c r="G106" s="494"/>
      <c r="H106" s="494"/>
      <c r="I106" s="494"/>
      <c r="J106" s="494"/>
      <c r="K106" s="494"/>
      <c r="L106" s="494"/>
      <c r="M106" s="494"/>
      <c r="N106" s="494"/>
      <c r="O106" s="494"/>
      <c r="P106" s="494"/>
      <c r="Q106" s="519"/>
      <c r="U106" s="98"/>
    </row>
    <row r="107" spans="1:21" ht="30" customHeight="1" x14ac:dyDescent="0.4">
      <c r="A107" s="486" t="s">
        <v>205</v>
      </c>
      <c r="B107" s="486"/>
      <c r="C107" s="486"/>
      <c r="D107" s="486"/>
      <c r="E107" s="486"/>
      <c r="F107" s="486"/>
      <c r="G107" s="486"/>
      <c r="H107" s="487" t="s">
        <v>330</v>
      </c>
      <c r="I107" s="488"/>
      <c r="J107" s="488"/>
      <c r="K107" s="488"/>
      <c r="L107" s="488"/>
      <c r="M107" s="488"/>
      <c r="N107" s="488"/>
      <c r="O107" s="488"/>
      <c r="P107" s="489"/>
      <c r="Q107" s="519"/>
      <c r="T107" s="98"/>
      <c r="U107" s="98"/>
    </row>
    <row r="108" spans="1:21" ht="30" customHeight="1" x14ac:dyDescent="0.4">
      <c r="A108" s="486" t="s">
        <v>211</v>
      </c>
      <c r="B108" s="486"/>
      <c r="C108" s="486"/>
      <c r="D108" s="486"/>
      <c r="E108" s="486"/>
      <c r="F108" s="486"/>
      <c r="G108" s="486"/>
      <c r="H108" s="487" t="s">
        <v>390</v>
      </c>
      <c r="I108" s="488"/>
      <c r="J108" s="488"/>
      <c r="K108" s="488"/>
      <c r="L108" s="488"/>
      <c r="M108" s="488"/>
      <c r="N108" s="488"/>
      <c r="O108" s="488"/>
      <c r="P108" s="489"/>
      <c r="Q108" s="519"/>
      <c r="T108" s="237"/>
      <c r="U108" s="98"/>
    </row>
    <row r="109" spans="1:21" ht="30" customHeight="1" x14ac:dyDescent="0.4">
      <c r="A109" s="486" t="s">
        <v>245</v>
      </c>
      <c r="B109" s="486"/>
      <c r="C109" s="486"/>
      <c r="D109" s="486"/>
      <c r="E109" s="486"/>
      <c r="F109" s="486"/>
      <c r="G109" s="486"/>
      <c r="H109" s="487" t="s">
        <v>370</v>
      </c>
      <c r="I109" s="488"/>
      <c r="J109" s="488"/>
      <c r="K109" s="488"/>
      <c r="L109" s="488"/>
      <c r="M109" s="488"/>
      <c r="N109" s="488"/>
      <c r="O109" s="488"/>
      <c r="P109" s="489"/>
      <c r="Q109" s="519"/>
      <c r="T109" s="98"/>
      <c r="U109" s="98"/>
    </row>
    <row r="110" spans="1:21" ht="30" customHeight="1" x14ac:dyDescent="0.4">
      <c r="A110" s="486" t="s">
        <v>212</v>
      </c>
      <c r="B110" s="486"/>
      <c r="C110" s="486"/>
      <c r="D110" s="486"/>
      <c r="E110" s="486"/>
      <c r="F110" s="486"/>
      <c r="G110" s="486"/>
      <c r="H110" s="495" t="s">
        <v>330</v>
      </c>
      <c r="I110" s="496"/>
      <c r="J110" s="496"/>
      <c r="K110" s="496"/>
      <c r="L110" s="496"/>
      <c r="M110" s="496"/>
      <c r="N110" s="496"/>
      <c r="O110" s="496"/>
      <c r="P110" s="507"/>
      <c r="Q110" s="519"/>
      <c r="T110" s="98"/>
      <c r="U110" s="98"/>
    </row>
    <row r="111" spans="1:21" ht="30" customHeight="1" x14ac:dyDescent="0.4">
      <c r="A111" s="486" t="s">
        <v>246</v>
      </c>
      <c r="B111" s="486"/>
      <c r="C111" s="486"/>
      <c r="D111" s="486"/>
      <c r="E111" s="486"/>
      <c r="F111" s="486"/>
      <c r="G111" s="486"/>
      <c r="H111" s="487" t="s">
        <v>387</v>
      </c>
      <c r="I111" s="488"/>
      <c r="J111" s="488"/>
      <c r="K111" s="488"/>
      <c r="L111" s="488"/>
      <c r="M111" s="488"/>
      <c r="N111" s="488"/>
      <c r="O111" s="488"/>
      <c r="P111" s="489"/>
      <c r="Q111" s="519"/>
      <c r="T111" s="98"/>
      <c r="U111" s="98"/>
    </row>
    <row r="112" spans="1:21" ht="30" customHeight="1" x14ac:dyDescent="0.4">
      <c r="A112" s="486" t="s">
        <v>213</v>
      </c>
      <c r="B112" s="486"/>
      <c r="C112" s="486"/>
      <c r="D112" s="486"/>
      <c r="E112" s="486"/>
      <c r="F112" s="486"/>
      <c r="G112" s="486"/>
      <c r="H112" s="487" t="s">
        <v>83</v>
      </c>
      <c r="I112" s="488"/>
      <c r="J112" s="488"/>
      <c r="K112" s="488"/>
      <c r="L112" s="488"/>
      <c r="M112" s="488"/>
      <c r="N112" s="488"/>
      <c r="O112" s="488"/>
      <c r="P112" s="489"/>
      <c r="Q112" s="519"/>
      <c r="T112" s="98"/>
      <c r="U112" s="98"/>
    </row>
    <row r="113" spans="1:21" ht="30" customHeight="1" x14ac:dyDescent="0.4">
      <c r="A113" s="486" t="s">
        <v>701</v>
      </c>
      <c r="B113" s="486"/>
      <c r="C113" s="486"/>
      <c r="D113" s="486"/>
      <c r="E113" s="486"/>
      <c r="F113" s="486"/>
      <c r="G113" s="486"/>
      <c r="H113" s="503" t="s">
        <v>95</v>
      </c>
      <c r="I113" s="504"/>
      <c r="J113" s="504"/>
      <c r="K113" s="504"/>
      <c r="L113" s="504"/>
      <c r="M113" s="504"/>
      <c r="N113" s="504"/>
      <c r="O113" s="504"/>
      <c r="P113" s="505"/>
      <c r="Q113" s="519"/>
      <c r="T113" s="98"/>
      <c r="U113" s="98"/>
    </row>
    <row r="114" spans="1:21" ht="30" customHeight="1" x14ac:dyDescent="0.4">
      <c r="A114" s="378" t="s">
        <v>247</v>
      </c>
      <c r="B114" s="378"/>
      <c r="C114" s="378"/>
      <c r="D114" s="378"/>
      <c r="E114" s="378"/>
      <c r="F114" s="378"/>
      <c r="G114" s="378"/>
      <c r="H114" s="490" t="s">
        <v>388</v>
      </c>
      <c r="I114" s="491"/>
      <c r="J114" s="491"/>
      <c r="K114" s="491"/>
      <c r="L114" s="491"/>
      <c r="M114" s="491"/>
      <c r="N114" s="491"/>
      <c r="O114" s="491"/>
      <c r="P114" s="492"/>
      <c r="Q114" s="519"/>
      <c r="T114" s="98"/>
      <c r="U114" s="98"/>
    </row>
    <row r="115" spans="1:21" ht="30" customHeight="1" x14ac:dyDescent="0.4">
      <c r="A115" s="493"/>
      <c r="B115" s="493"/>
      <c r="C115" s="493"/>
      <c r="D115" s="493"/>
      <c r="E115" s="493"/>
      <c r="F115" s="493"/>
      <c r="G115" s="493"/>
      <c r="H115" s="493"/>
      <c r="I115" s="493"/>
      <c r="J115" s="493"/>
      <c r="K115" s="493"/>
      <c r="L115" s="493"/>
      <c r="M115" s="493"/>
      <c r="N115" s="493"/>
      <c r="O115" s="493"/>
      <c r="P115" s="493"/>
      <c r="Q115" s="519"/>
      <c r="T115" s="98"/>
      <c r="U115" s="98"/>
    </row>
    <row r="116" spans="1:21" ht="30" customHeight="1" x14ac:dyDescent="0.4">
      <c r="A116" s="480" t="s">
        <v>248</v>
      </c>
      <c r="B116" s="481" t="s">
        <v>249</v>
      </c>
      <c r="C116" s="482"/>
      <c r="D116" s="482"/>
      <c r="E116" s="482"/>
      <c r="F116" s="483"/>
      <c r="G116" s="481" t="s">
        <v>5</v>
      </c>
      <c r="H116" s="483"/>
      <c r="I116" s="480" t="s">
        <v>250</v>
      </c>
      <c r="J116" s="480"/>
      <c r="K116" s="480" t="s">
        <v>11</v>
      </c>
      <c r="L116" s="480"/>
      <c r="M116" s="480" t="s">
        <v>251</v>
      </c>
      <c r="N116" s="481" t="s">
        <v>226</v>
      </c>
      <c r="O116" s="483"/>
      <c r="P116" s="480" t="s">
        <v>8</v>
      </c>
      <c r="Q116" s="519"/>
      <c r="T116" s="98"/>
      <c r="U116" s="98"/>
    </row>
    <row r="117" spans="1:21" ht="30" customHeight="1" x14ac:dyDescent="0.4">
      <c r="A117" s="480"/>
      <c r="B117" s="480" t="s">
        <v>4</v>
      </c>
      <c r="C117" s="481" t="s">
        <v>252</v>
      </c>
      <c r="D117" s="483"/>
      <c r="E117" s="480" t="s">
        <v>219</v>
      </c>
      <c r="F117" s="484" t="s">
        <v>253</v>
      </c>
      <c r="G117" s="480" t="s">
        <v>6</v>
      </c>
      <c r="H117" s="480" t="s">
        <v>7</v>
      </c>
      <c r="I117" s="480" t="s">
        <v>254</v>
      </c>
      <c r="J117" s="480" t="s">
        <v>257</v>
      </c>
      <c r="K117" s="480" t="s">
        <v>218</v>
      </c>
      <c r="L117" s="480" t="s">
        <v>260</v>
      </c>
      <c r="M117" s="480"/>
      <c r="N117" s="484" t="s">
        <v>122</v>
      </c>
      <c r="O117" s="484" t="s">
        <v>227</v>
      </c>
      <c r="P117" s="480"/>
      <c r="Q117" s="519"/>
      <c r="T117" s="98"/>
      <c r="U117" s="98"/>
    </row>
    <row r="118" spans="1:21" ht="112.5" customHeight="1" x14ac:dyDescent="0.4">
      <c r="A118" s="480"/>
      <c r="B118" s="480"/>
      <c r="C118" s="218" t="s">
        <v>255</v>
      </c>
      <c r="D118" s="218" t="s">
        <v>256</v>
      </c>
      <c r="E118" s="480"/>
      <c r="F118" s="485"/>
      <c r="G118" s="480"/>
      <c r="H118" s="480"/>
      <c r="I118" s="480"/>
      <c r="J118" s="480"/>
      <c r="K118" s="480"/>
      <c r="L118" s="480"/>
      <c r="M118" s="480"/>
      <c r="N118" s="485"/>
      <c r="O118" s="485"/>
      <c r="P118" s="480"/>
      <c r="Q118" s="519"/>
      <c r="T118" s="98"/>
      <c r="U118" s="98"/>
    </row>
    <row r="119" spans="1:21" ht="147" customHeight="1" x14ac:dyDescent="0.4">
      <c r="A119" s="201">
        <v>1</v>
      </c>
      <c r="B119" s="356" t="s">
        <v>737</v>
      </c>
      <c r="C119" s="137" t="s">
        <v>389</v>
      </c>
      <c r="D119" s="223" t="s">
        <v>657</v>
      </c>
      <c r="E119" s="137" t="s">
        <v>373</v>
      </c>
      <c r="F119" s="309" t="s">
        <v>374</v>
      </c>
      <c r="G119" s="138">
        <v>43101</v>
      </c>
      <c r="H119" s="138">
        <v>43465</v>
      </c>
      <c r="I119" s="160">
        <v>15000</v>
      </c>
      <c r="J119" s="160">
        <v>11340</v>
      </c>
      <c r="K119" s="161">
        <f>J119-I119</f>
        <v>-3660</v>
      </c>
      <c r="L119" s="140">
        <f>IFERROR(K119/I119*100,0)</f>
        <v>-24.4</v>
      </c>
      <c r="M119" s="140">
        <f>J119/J122*100</f>
        <v>50.4</v>
      </c>
      <c r="N119" s="139">
        <v>0</v>
      </c>
      <c r="O119" s="157">
        <f>IFERROR(N119/J119*100,)</f>
        <v>0</v>
      </c>
      <c r="P119" s="137" t="s">
        <v>390</v>
      </c>
      <c r="Q119" s="519"/>
      <c r="R119" s="307" t="s">
        <v>709</v>
      </c>
      <c r="T119" s="98"/>
      <c r="U119" s="98"/>
    </row>
    <row r="120" spans="1:21" ht="147" customHeight="1" x14ac:dyDescent="0.4">
      <c r="A120" s="201">
        <v>2</v>
      </c>
      <c r="B120" s="356" t="s">
        <v>736</v>
      </c>
      <c r="C120" s="137" t="s">
        <v>658</v>
      </c>
      <c r="D120" s="223" t="s">
        <v>663</v>
      </c>
      <c r="E120" s="137" t="s">
        <v>375</v>
      </c>
      <c r="F120" s="309" t="s">
        <v>376</v>
      </c>
      <c r="G120" s="138">
        <v>43101</v>
      </c>
      <c r="H120" s="138">
        <v>43465</v>
      </c>
      <c r="I120" s="160">
        <v>7500</v>
      </c>
      <c r="J120" s="160">
        <v>11160</v>
      </c>
      <c r="K120" s="161">
        <f t="shared" ref="K120:K121" si="17">J120-I120</f>
        <v>3660</v>
      </c>
      <c r="L120" s="140">
        <f t="shared" ref="L120:L121" si="18">IFERROR(K120/I120*100,0)</f>
        <v>48.8</v>
      </c>
      <c r="M120" s="140">
        <f>J120/J122*100</f>
        <v>49.6</v>
      </c>
      <c r="N120" s="139">
        <v>0</v>
      </c>
      <c r="O120" s="157">
        <f t="shared" ref="O120:O122" si="19">IFERROR(N120/J120*100,)</f>
        <v>0</v>
      </c>
      <c r="P120" s="137" t="s">
        <v>390</v>
      </c>
      <c r="Q120" s="519"/>
      <c r="R120" s="316" t="s">
        <v>707</v>
      </c>
      <c r="T120" s="98"/>
      <c r="U120" s="98"/>
    </row>
    <row r="121" spans="1:21" ht="147" customHeight="1" x14ac:dyDescent="0.4">
      <c r="A121" s="159">
        <v>3</v>
      </c>
      <c r="B121" s="356" t="s">
        <v>757</v>
      </c>
      <c r="C121" s="223" t="s">
        <v>758</v>
      </c>
      <c r="D121" s="223" t="s">
        <v>756</v>
      </c>
      <c r="E121" s="223" t="s">
        <v>755</v>
      </c>
      <c r="F121" s="306" t="s">
        <v>744</v>
      </c>
      <c r="G121" s="138">
        <v>43101</v>
      </c>
      <c r="H121" s="138">
        <v>43465</v>
      </c>
      <c r="I121" s="224">
        <v>0</v>
      </c>
      <c r="J121" s="224">
        <v>0</v>
      </c>
      <c r="K121" s="249">
        <f t="shared" si="17"/>
        <v>0</v>
      </c>
      <c r="L121" s="250">
        <f t="shared" si="18"/>
        <v>0</v>
      </c>
      <c r="M121" s="250">
        <f>J121/J123*100</f>
        <v>0</v>
      </c>
      <c r="N121" s="227">
        <v>0</v>
      </c>
      <c r="O121" s="228">
        <f t="shared" si="19"/>
        <v>0</v>
      </c>
      <c r="P121" s="137" t="s">
        <v>390</v>
      </c>
      <c r="Q121" s="519"/>
      <c r="R121" s="316"/>
      <c r="T121" s="98"/>
      <c r="U121" s="98"/>
    </row>
    <row r="122" spans="1:21" x14ac:dyDescent="0.4">
      <c r="A122" s="471" t="s">
        <v>3</v>
      </c>
      <c r="B122" s="472"/>
      <c r="C122" s="472"/>
      <c r="D122" s="472"/>
      <c r="E122" s="472"/>
      <c r="F122" s="472"/>
      <c r="G122" s="472"/>
      <c r="H122" s="473"/>
      <c r="I122" s="162">
        <f>SUM(I119:I120)</f>
        <v>22500</v>
      </c>
      <c r="J122" s="162">
        <f>SUM(J119:J120)</f>
        <v>22500</v>
      </c>
      <c r="K122" s="163">
        <f>J122-I122</f>
        <v>0</v>
      </c>
      <c r="L122" s="164">
        <f>IFERROR(K122/I122*100,0)</f>
        <v>0</v>
      </c>
      <c r="M122" s="164">
        <f>J122/J122*100</f>
        <v>100</v>
      </c>
      <c r="N122" s="165">
        <f>SUM(N119:N120)</f>
        <v>0</v>
      </c>
      <c r="O122" s="165">
        <f t="shared" si="19"/>
        <v>0</v>
      </c>
      <c r="P122" s="165"/>
      <c r="Q122" s="519"/>
      <c r="T122" s="98"/>
      <c r="U122" s="98"/>
    </row>
    <row r="123" spans="1:21" x14ac:dyDescent="0.4">
      <c r="A123" s="270" t="s">
        <v>150</v>
      </c>
      <c r="B123" s="270"/>
      <c r="C123" s="270"/>
      <c r="D123" s="270"/>
      <c r="E123" s="270"/>
      <c r="F123" s="270"/>
      <c r="G123" s="270"/>
      <c r="H123" s="270"/>
      <c r="I123" s="317">
        <f>'Quadro Geral'!I21</f>
        <v>22500</v>
      </c>
      <c r="J123" s="317">
        <f>'Quadro Geral'!J21</f>
        <v>22500</v>
      </c>
      <c r="K123" s="270"/>
      <c r="L123" s="270"/>
      <c r="M123" s="270"/>
      <c r="N123" s="270"/>
      <c r="O123" s="270"/>
      <c r="P123" s="270"/>
      <c r="T123" s="98"/>
      <c r="U123" s="98"/>
    </row>
    <row r="124" spans="1:21" x14ac:dyDescent="0.4">
      <c r="A124" s="474" t="s">
        <v>320</v>
      </c>
      <c r="B124" s="475"/>
      <c r="C124" s="475"/>
      <c r="D124" s="475"/>
      <c r="E124" s="475"/>
      <c r="F124" s="475"/>
      <c r="G124" s="475"/>
      <c r="H124" s="475"/>
      <c r="I124" s="475"/>
      <c r="J124" s="475"/>
      <c r="K124" s="475"/>
      <c r="L124" s="475"/>
      <c r="M124" s="475"/>
      <c r="N124" s="475"/>
      <c r="O124" s="475"/>
      <c r="P124" s="476"/>
      <c r="T124" s="98"/>
      <c r="U124" s="98"/>
    </row>
    <row r="125" spans="1:21" x14ac:dyDescent="0.4">
      <c r="A125" s="477"/>
      <c r="B125" s="478"/>
      <c r="C125" s="478"/>
      <c r="D125" s="478"/>
      <c r="E125" s="478"/>
      <c r="F125" s="478"/>
      <c r="G125" s="478"/>
      <c r="H125" s="478"/>
      <c r="I125" s="478"/>
      <c r="J125" s="478"/>
      <c r="K125" s="478"/>
      <c r="L125" s="478"/>
      <c r="M125" s="478"/>
      <c r="N125" s="478"/>
      <c r="O125" s="478"/>
      <c r="P125" s="479"/>
      <c r="T125" s="98"/>
      <c r="U125" s="98"/>
    </row>
    <row r="126" spans="1:21" x14ac:dyDescent="0.4">
      <c r="T126" s="98"/>
      <c r="U126" s="98"/>
    </row>
    <row r="127" spans="1:21" x14ac:dyDescent="0.4">
      <c r="A127" s="494" t="s">
        <v>244</v>
      </c>
      <c r="B127" s="494"/>
      <c r="C127" s="494"/>
      <c r="D127" s="494"/>
      <c r="E127" s="494"/>
      <c r="F127" s="494"/>
      <c r="G127" s="494"/>
      <c r="H127" s="494"/>
      <c r="I127" s="494"/>
      <c r="J127" s="494"/>
      <c r="K127" s="494"/>
      <c r="L127" s="494"/>
      <c r="M127" s="494"/>
      <c r="N127" s="494"/>
      <c r="O127" s="494"/>
      <c r="P127" s="494"/>
      <c r="T127" s="98"/>
      <c r="U127" s="98"/>
    </row>
    <row r="128" spans="1:21" ht="32.25" customHeight="1" x14ac:dyDescent="0.4">
      <c r="A128" s="486" t="s">
        <v>205</v>
      </c>
      <c r="B128" s="486"/>
      <c r="C128" s="486"/>
      <c r="D128" s="486"/>
      <c r="E128" s="486"/>
      <c r="F128" s="486"/>
      <c r="G128" s="486"/>
      <c r="H128" s="487" t="s">
        <v>364</v>
      </c>
      <c r="I128" s="488"/>
      <c r="J128" s="488"/>
      <c r="K128" s="488"/>
      <c r="L128" s="488"/>
      <c r="M128" s="488"/>
      <c r="N128" s="488"/>
      <c r="O128" s="488"/>
      <c r="P128" s="489"/>
      <c r="T128" s="98"/>
      <c r="U128" s="98"/>
    </row>
    <row r="129" spans="1:21" ht="32.25" customHeight="1" x14ac:dyDescent="0.4">
      <c r="A129" s="486" t="s">
        <v>211</v>
      </c>
      <c r="B129" s="486"/>
      <c r="C129" s="486"/>
      <c r="D129" s="486"/>
      <c r="E129" s="486"/>
      <c r="F129" s="486"/>
      <c r="G129" s="486"/>
      <c r="H129" s="487" t="s">
        <v>364</v>
      </c>
      <c r="I129" s="488"/>
      <c r="J129" s="488"/>
      <c r="K129" s="488"/>
      <c r="L129" s="488"/>
      <c r="M129" s="488"/>
      <c r="N129" s="488"/>
      <c r="O129" s="488"/>
      <c r="P129" s="489"/>
      <c r="T129" s="98"/>
      <c r="U129" s="98"/>
    </row>
    <row r="130" spans="1:21" ht="32.25" customHeight="1" x14ac:dyDescent="0.4">
      <c r="A130" s="486" t="s">
        <v>245</v>
      </c>
      <c r="B130" s="486"/>
      <c r="C130" s="486"/>
      <c r="D130" s="486"/>
      <c r="E130" s="486"/>
      <c r="F130" s="486"/>
      <c r="G130" s="486"/>
      <c r="H130" s="487" t="s">
        <v>370</v>
      </c>
      <c r="I130" s="488"/>
      <c r="J130" s="488"/>
      <c r="K130" s="488"/>
      <c r="L130" s="488"/>
      <c r="M130" s="488"/>
      <c r="N130" s="488"/>
      <c r="O130" s="488"/>
      <c r="P130" s="489"/>
      <c r="T130" s="98"/>
      <c r="U130" s="98"/>
    </row>
    <row r="131" spans="1:21" ht="32.25" customHeight="1" x14ac:dyDescent="0.4">
      <c r="A131" s="486" t="s">
        <v>212</v>
      </c>
      <c r="B131" s="486"/>
      <c r="C131" s="486"/>
      <c r="D131" s="486"/>
      <c r="E131" s="486"/>
      <c r="F131" s="486"/>
      <c r="G131" s="486"/>
      <c r="H131" s="495" t="s">
        <v>329</v>
      </c>
      <c r="I131" s="496"/>
      <c r="J131" s="496"/>
      <c r="K131" s="496"/>
      <c r="L131" s="496"/>
      <c r="M131" s="496"/>
      <c r="N131" s="496"/>
      <c r="O131" s="496"/>
      <c r="P131" s="507"/>
      <c r="T131" s="98"/>
      <c r="U131" s="98"/>
    </row>
    <row r="132" spans="1:21" ht="32.25" customHeight="1" x14ac:dyDescent="0.4">
      <c r="A132" s="486" t="s">
        <v>246</v>
      </c>
      <c r="B132" s="486"/>
      <c r="C132" s="486"/>
      <c r="D132" s="486"/>
      <c r="E132" s="486"/>
      <c r="F132" s="486"/>
      <c r="G132" s="486"/>
      <c r="H132" s="487" t="s">
        <v>387</v>
      </c>
      <c r="I132" s="488"/>
      <c r="J132" s="488"/>
      <c r="K132" s="488"/>
      <c r="L132" s="488"/>
      <c r="M132" s="488"/>
      <c r="N132" s="488"/>
      <c r="O132" s="488"/>
      <c r="P132" s="489"/>
      <c r="T132" s="98"/>
      <c r="U132" s="98"/>
    </row>
    <row r="133" spans="1:21" ht="32.25" customHeight="1" x14ac:dyDescent="0.4">
      <c r="A133" s="486" t="s">
        <v>213</v>
      </c>
      <c r="B133" s="486"/>
      <c r="C133" s="486"/>
      <c r="D133" s="486"/>
      <c r="E133" s="486"/>
      <c r="F133" s="486"/>
      <c r="G133" s="486"/>
      <c r="H133" s="490" t="s">
        <v>391</v>
      </c>
      <c r="I133" s="491"/>
      <c r="J133" s="491"/>
      <c r="K133" s="491"/>
      <c r="L133" s="491"/>
      <c r="M133" s="491"/>
      <c r="N133" s="491"/>
      <c r="O133" s="491"/>
      <c r="P133" s="492"/>
      <c r="T133" s="98"/>
      <c r="U133" s="98"/>
    </row>
    <row r="134" spans="1:21" ht="32.25" customHeight="1" x14ac:dyDescent="0.4">
      <c r="A134" s="486" t="s">
        <v>701</v>
      </c>
      <c r="B134" s="486"/>
      <c r="C134" s="486"/>
      <c r="D134" s="486"/>
      <c r="E134" s="486"/>
      <c r="F134" s="486"/>
      <c r="G134" s="486"/>
      <c r="H134" s="503" t="s">
        <v>103</v>
      </c>
      <c r="I134" s="504"/>
      <c r="J134" s="504"/>
      <c r="K134" s="504"/>
      <c r="L134" s="504"/>
      <c r="M134" s="504"/>
      <c r="N134" s="504"/>
      <c r="O134" s="504"/>
      <c r="P134" s="505"/>
      <c r="T134" s="98"/>
      <c r="U134" s="98"/>
    </row>
    <row r="135" spans="1:21" ht="84.75" customHeight="1" x14ac:dyDescent="0.4">
      <c r="A135" s="378" t="s">
        <v>247</v>
      </c>
      <c r="B135" s="378"/>
      <c r="C135" s="378"/>
      <c r="D135" s="378"/>
      <c r="E135" s="378"/>
      <c r="F135" s="378"/>
      <c r="G135" s="378"/>
      <c r="H135" s="490" t="s">
        <v>392</v>
      </c>
      <c r="I135" s="491"/>
      <c r="J135" s="491"/>
      <c r="K135" s="491"/>
      <c r="L135" s="491"/>
      <c r="M135" s="491"/>
      <c r="N135" s="491"/>
      <c r="O135" s="491"/>
      <c r="P135" s="492"/>
      <c r="T135" s="98"/>
      <c r="U135" s="98"/>
    </row>
    <row r="136" spans="1:21" x14ac:dyDescent="0.4">
      <c r="A136" s="493"/>
      <c r="B136" s="493"/>
      <c r="C136" s="493"/>
      <c r="D136" s="493"/>
      <c r="E136" s="493"/>
      <c r="F136" s="493"/>
      <c r="G136" s="493"/>
      <c r="H136" s="493"/>
      <c r="I136" s="493"/>
      <c r="J136" s="493"/>
      <c r="K136" s="493"/>
      <c r="L136" s="493"/>
      <c r="M136" s="493"/>
      <c r="N136" s="493"/>
      <c r="O136" s="493"/>
      <c r="P136" s="493"/>
      <c r="T136" s="98"/>
      <c r="U136" s="98"/>
    </row>
    <row r="137" spans="1:21" ht="41.25" customHeight="1" x14ac:dyDescent="0.4">
      <c r="A137" s="480" t="s">
        <v>248</v>
      </c>
      <c r="B137" s="481" t="s">
        <v>249</v>
      </c>
      <c r="C137" s="482"/>
      <c r="D137" s="482"/>
      <c r="E137" s="482"/>
      <c r="F137" s="483"/>
      <c r="G137" s="481" t="s">
        <v>5</v>
      </c>
      <c r="H137" s="483"/>
      <c r="I137" s="480" t="s">
        <v>250</v>
      </c>
      <c r="J137" s="480"/>
      <c r="K137" s="480" t="s">
        <v>11</v>
      </c>
      <c r="L137" s="480"/>
      <c r="M137" s="480" t="s">
        <v>251</v>
      </c>
      <c r="N137" s="481" t="s">
        <v>226</v>
      </c>
      <c r="O137" s="483"/>
      <c r="P137" s="480" t="s">
        <v>8</v>
      </c>
      <c r="T137" s="98"/>
      <c r="U137" s="98"/>
    </row>
    <row r="138" spans="1:21" ht="43.5" customHeight="1" x14ac:dyDescent="0.35">
      <c r="A138" s="480"/>
      <c r="B138" s="480" t="s">
        <v>4</v>
      </c>
      <c r="C138" s="481" t="s">
        <v>252</v>
      </c>
      <c r="D138" s="483"/>
      <c r="E138" s="480" t="s">
        <v>219</v>
      </c>
      <c r="F138" s="484" t="s">
        <v>253</v>
      </c>
      <c r="G138" s="480" t="s">
        <v>6</v>
      </c>
      <c r="H138" s="480" t="s">
        <v>7</v>
      </c>
      <c r="I138" s="480" t="s">
        <v>254</v>
      </c>
      <c r="J138" s="480" t="s">
        <v>257</v>
      </c>
      <c r="K138" s="480" t="s">
        <v>218</v>
      </c>
      <c r="L138" s="480" t="s">
        <v>260</v>
      </c>
      <c r="M138" s="480"/>
      <c r="N138" s="484" t="s">
        <v>122</v>
      </c>
      <c r="O138" s="484" t="s">
        <v>227</v>
      </c>
      <c r="P138" s="480"/>
    </row>
    <row r="139" spans="1:21" ht="99.75" customHeight="1" x14ac:dyDescent="0.35">
      <c r="A139" s="480"/>
      <c r="B139" s="480"/>
      <c r="C139" s="218" t="s">
        <v>255</v>
      </c>
      <c r="D139" s="218" t="s">
        <v>256</v>
      </c>
      <c r="E139" s="480"/>
      <c r="F139" s="485"/>
      <c r="G139" s="480"/>
      <c r="H139" s="480"/>
      <c r="I139" s="480"/>
      <c r="J139" s="480"/>
      <c r="K139" s="480"/>
      <c r="L139" s="480"/>
      <c r="M139" s="480"/>
      <c r="N139" s="485"/>
      <c r="O139" s="485"/>
      <c r="P139" s="480"/>
    </row>
    <row r="140" spans="1:21" ht="178.5" customHeight="1" x14ac:dyDescent="0.25">
      <c r="A140" s="201">
        <v>1</v>
      </c>
      <c r="B140" s="356" t="s">
        <v>737</v>
      </c>
      <c r="C140" s="137" t="s">
        <v>661</v>
      </c>
      <c r="D140" s="223" t="s">
        <v>662</v>
      </c>
      <c r="E140" s="137" t="s">
        <v>393</v>
      </c>
      <c r="F140" s="309" t="s">
        <v>394</v>
      </c>
      <c r="G140" s="138">
        <v>43101</v>
      </c>
      <c r="H140" s="138">
        <v>43465</v>
      </c>
      <c r="I140" s="160">
        <v>35500</v>
      </c>
      <c r="J140" s="160">
        <v>32400</v>
      </c>
      <c r="K140" s="161">
        <f>J140-I140</f>
        <v>-3100</v>
      </c>
      <c r="L140" s="140">
        <f>IFERROR(K140/I140*100,0)</f>
        <v>-8.7323943661971821</v>
      </c>
      <c r="M140" s="140">
        <f>J140/J143*100</f>
        <v>47.801711419297725</v>
      </c>
      <c r="N140" s="139">
        <v>0</v>
      </c>
      <c r="O140" s="157">
        <f>IFERROR(N140/J140*100,)</f>
        <v>0</v>
      </c>
      <c r="P140" s="223" t="s">
        <v>620</v>
      </c>
      <c r="R140" s="307" t="s">
        <v>710</v>
      </c>
    </row>
    <row r="141" spans="1:21" ht="150.75" customHeight="1" x14ac:dyDescent="0.25">
      <c r="A141" s="201">
        <v>2</v>
      </c>
      <c r="B141" s="356" t="s">
        <v>736</v>
      </c>
      <c r="C141" s="137" t="s">
        <v>665</v>
      </c>
      <c r="D141" s="223" t="s">
        <v>664</v>
      </c>
      <c r="E141" s="137" t="s">
        <v>395</v>
      </c>
      <c r="F141" s="309" t="s">
        <v>376</v>
      </c>
      <c r="G141" s="138">
        <v>43101</v>
      </c>
      <c r="H141" s="138">
        <v>43465</v>
      </c>
      <c r="I141" s="160">
        <v>15000</v>
      </c>
      <c r="J141" s="160">
        <v>18100</v>
      </c>
      <c r="K141" s="161">
        <f>J141-I141</f>
        <v>3100</v>
      </c>
      <c r="L141" s="140">
        <f>IFERROR(K141/I141*100,0)</f>
        <v>20.666666666666668</v>
      </c>
      <c r="M141" s="140">
        <f>J141/J143*100</f>
        <v>26.704042490410153</v>
      </c>
      <c r="N141" s="139">
        <v>0</v>
      </c>
      <c r="O141" s="157">
        <f t="shared" ref="O141:O142" si="20">IFERROR(N141/J141*100,)</f>
        <v>0</v>
      </c>
      <c r="P141" s="223" t="s">
        <v>620</v>
      </c>
      <c r="R141" s="316" t="s">
        <v>707</v>
      </c>
    </row>
    <row r="142" spans="1:21" ht="150.75" customHeight="1" x14ac:dyDescent="0.35">
      <c r="A142" s="201">
        <v>3</v>
      </c>
      <c r="B142" s="357" t="s">
        <v>740</v>
      </c>
      <c r="C142" s="137" t="s">
        <v>660</v>
      </c>
      <c r="D142" s="223" t="s">
        <v>659</v>
      </c>
      <c r="E142" s="137" t="s">
        <v>395</v>
      </c>
      <c r="F142" s="309" t="s">
        <v>376</v>
      </c>
      <c r="G142" s="138">
        <v>43101</v>
      </c>
      <c r="H142" s="138">
        <v>43465</v>
      </c>
      <c r="I142" s="160">
        <v>0</v>
      </c>
      <c r="J142" s="160">
        <v>17280</v>
      </c>
      <c r="K142" s="161">
        <f>J142-I142</f>
        <v>17280</v>
      </c>
      <c r="L142" s="140">
        <f>IFERROR(K142/I142*100,0)</f>
        <v>0</v>
      </c>
      <c r="M142" s="140">
        <f>J142/J143*100</f>
        <v>25.494246090292123</v>
      </c>
      <c r="N142" s="139">
        <f>J142</f>
        <v>17280</v>
      </c>
      <c r="O142" s="157">
        <f t="shared" si="20"/>
        <v>100</v>
      </c>
      <c r="P142" s="223"/>
    </row>
    <row r="143" spans="1:21" x14ac:dyDescent="0.4">
      <c r="A143" s="471" t="s">
        <v>3</v>
      </c>
      <c r="B143" s="472"/>
      <c r="C143" s="472"/>
      <c r="D143" s="472"/>
      <c r="E143" s="472"/>
      <c r="F143" s="472"/>
      <c r="G143" s="472"/>
      <c r="H143" s="473"/>
      <c r="I143" s="162">
        <f>SUM(I140:I141)</f>
        <v>50500</v>
      </c>
      <c r="J143" s="162">
        <f>SUM(J140:J142)</f>
        <v>67780</v>
      </c>
      <c r="K143" s="163">
        <f>J143-I143</f>
        <v>17280</v>
      </c>
      <c r="L143" s="164">
        <f>IFERROR(K143/I143*100,0)</f>
        <v>34.21782178217822</v>
      </c>
      <c r="M143" s="164">
        <f>J143/J143*100</f>
        <v>100</v>
      </c>
      <c r="N143" s="165">
        <f>SUM(N140:N142)</f>
        <v>17280</v>
      </c>
      <c r="O143" s="165">
        <f t="shared" ref="O143" si="21">IFERROR(N143/J143*100,)</f>
        <v>25.494246090292123</v>
      </c>
      <c r="P143" s="165"/>
    </row>
    <row r="144" spans="1:21" x14ac:dyDescent="0.4">
      <c r="A144" s="270" t="s">
        <v>150</v>
      </c>
      <c r="B144" s="270"/>
      <c r="C144" s="270"/>
      <c r="D144" s="270"/>
      <c r="E144" s="270"/>
      <c r="F144" s="270"/>
      <c r="G144" s="270"/>
      <c r="H144" s="270"/>
      <c r="I144" s="317">
        <f>'Quadro Geral'!I20</f>
        <v>50500</v>
      </c>
      <c r="J144" s="317">
        <f>'Quadro Geral'!J20</f>
        <v>67780</v>
      </c>
      <c r="K144" s="270"/>
      <c r="L144" s="270"/>
      <c r="M144" s="270"/>
      <c r="N144" s="308">
        <f>'Quadro Geral'!K20</f>
        <v>17280</v>
      </c>
      <c r="O144" s="270"/>
      <c r="P144" s="270" t="s">
        <v>711</v>
      </c>
    </row>
    <row r="145" spans="1:16" x14ac:dyDescent="0.35">
      <c r="A145" s="474" t="s">
        <v>320</v>
      </c>
      <c r="B145" s="475"/>
      <c r="C145" s="475"/>
      <c r="D145" s="475"/>
      <c r="E145" s="475"/>
      <c r="F145" s="475"/>
      <c r="G145" s="475"/>
      <c r="H145" s="475"/>
      <c r="I145" s="475"/>
      <c r="J145" s="475"/>
      <c r="K145" s="475"/>
      <c r="L145" s="475"/>
      <c r="M145" s="475"/>
      <c r="N145" s="475"/>
      <c r="O145" s="475"/>
      <c r="P145" s="476"/>
    </row>
    <row r="146" spans="1:16" x14ac:dyDescent="0.4">
      <c r="A146" s="477"/>
      <c r="B146" s="478"/>
      <c r="C146" s="478"/>
      <c r="D146" s="478"/>
      <c r="E146" s="478"/>
      <c r="F146" s="478"/>
      <c r="G146" s="478"/>
      <c r="H146" s="478"/>
      <c r="I146" s="478"/>
      <c r="J146" s="478"/>
      <c r="K146" s="478"/>
      <c r="L146" s="478"/>
      <c r="M146" s="478"/>
      <c r="N146" s="478"/>
      <c r="O146" s="478"/>
      <c r="P146" s="479"/>
    </row>
    <row r="149" spans="1:16" x14ac:dyDescent="0.35">
      <c r="A149" s="494" t="s">
        <v>244</v>
      </c>
      <c r="B149" s="494"/>
      <c r="C149" s="494"/>
      <c r="D149" s="494"/>
      <c r="E149" s="494"/>
      <c r="F149" s="494"/>
      <c r="G149" s="494"/>
      <c r="H149" s="494"/>
      <c r="I149" s="494"/>
      <c r="J149" s="494"/>
      <c r="K149" s="494"/>
      <c r="L149" s="494"/>
      <c r="M149" s="494"/>
      <c r="N149" s="494"/>
      <c r="O149" s="494"/>
      <c r="P149" s="494"/>
    </row>
    <row r="150" spans="1:16" ht="26.25" customHeight="1" x14ac:dyDescent="0.35">
      <c r="A150" s="486" t="s">
        <v>205</v>
      </c>
      <c r="B150" s="486"/>
      <c r="C150" s="486"/>
      <c r="D150" s="486"/>
      <c r="E150" s="486"/>
      <c r="F150" s="486"/>
      <c r="G150" s="486"/>
      <c r="H150" s="487" t="s">
        <v>363</v>
      </c>
      <c r="I150" s="488"/>
      <c r="J150" s="488"/>
      <c r="K150" s="488"/>
      <c r="L150" s="488"/>
      <c r="M150" s="488"/>
      <c r="N150" s="488"/>
      <c r="O150" s="488"/>
      <c r="P150" s="489"/>
    </row>
    <row r="151" spans="1:16" ht="26.25" customHeight="1" x14ac:dyDescent="0.35">
      <c r="A151" s="486" t="s">
        <v>211</v>
      </c>
      <c r="B151" s="486"/>
      <c r="C151" s="486"/>
      <c r="D151" s="486"/>
      <c r="E151" s="486"/>
      <c r="F151" s="486"/>
      <c r="G151" s="486"/>
      <c r="H151" s="487" t="s">
        <v>396</v>
      </c>
      <c r="I151" s="488"/>
      <c r="J151" s="488"/>
      <c r="K151" s="488"/>
      <c r="L151" s="488"/>
      <c r="M151" s="488"/>
      <c r="N151" s="488"/>
      <c r="O151" s="488"/>
      <c r="P151" s="489"/>
    </row>
    <row r="152" spans="1:16" ht="26.25" customHeight="1" x14ac:dyDescent="0.35">
      <c r="A152" s="486" t="s">
        <v>245</v>
      </c>
      <c r="B152" s="486"/>
      <c r="C152" s="486"/>
      <c r="D152" s="486"/>
      <c r="E152" s="486"/>
      <c r="F152" s="486"/>
      <c r="G152" s="486"/>
      <c r="H152" s="487" t="s">
        <v>368</v>
      </c>
      <c r="I152" s="488"/>
      <c r="J152" s="488"/>
      <c r="K152" s="488"/>
      <c r="L152" s="488"/>
      <c r="M152" s="488"/>
      <c r="N152" s="488"/>
      <c r="O152" s="488"/>
      <c r="P152" s="489"/>
    </row>
    <row r="153" spans="1:16" ht="26.25" customHeight="1" x14ac:dyDescent="0.35">
      <c r="A153" s="486" t="s">
        <v>212</v>
      </c>
      <c r="B153" s="486"/>
      <c r="C153" s="486"/>
      <c r="D153" s="486"/>
      <c r="E153" s="486"/>
      <c r="F153" s="486"/>
      <c r="G153" s="486"/>
      <c r="H153" s="495" t="s">
        <v>328</v>
      </c>
      <c r="I153" s="496"/>
      <c r="J153" s="496"/>
      <c r="K153" s="496"/>
      <c r="L153" s="496"/>
      <c r="M153" s="496"/>
      <c r="N153" s="496"/>
      <c r="O153" s="496"/>
      <c r="P153" s="507"/>
    </row>
    <row r="154" spans="1:16" ht="57" customHeight="1" x14ac:dyDescent="0.35">
      <c r="A154" s="486" t="s">
        <v>246</v>
      </c>
      <c r="B154" s="486"/>
      <c r="C154" s="486"/>
      <c r="D154" s="486"/>
      <c r="E154" s="486"/>
      <c r="F154" s="486"/>
      <c r="G154" s="486"/>
      <c r="H154" s="487" t="s">
        <v>344</v>
      </c>
      <c r="I154" s="488"/>
      <c r="J154" s="488"/>
      <c r="K154" s="488"/>
      <c r="L154" s="488"/>
      <c r="M154" s="488"/>
      <c r="N154" s="488"/>
      <c r="O154" s="488"/>
      <c r="P154" s="489"/>
    </row>
    <row r="155" spans="1:16" ht="54.75" customHeight="1" x14ac:dyDescent="0.35">
      <c r="A155" s="486" t="s">
        <v>213</v>
      </c>
      <c r="B155" s="486"/>
      <c r="C155" s="486"/>
      <c r="D155" s="486"/>
      <c r="E155" s="486"/>
      <c r="F155" s="486"/>
      <c r="G155" s="486"/>
      <c r="H155" s="487" t="s">
        <v>91</v>
      </c>
      <c r="I155" s="488"/>
      <c r="J155" s="488"/>
      <c r="K155" s="488"/>
      <c r="L155" s="488"/>
      <c r="M155" s="488"/>
      <c r="N155" s="488"/>
      <c r="O155" s="488"/>
      <c r="P155" s="489"/>
    </row>
    <row r="156" spans="1:16" ht="54.75" customHeight="1" x14ac:dyDescent="0.35">
      <c r="A156" s="486" t="s">
        <v>701</v>
      </c>
      <c r="B156" s="486"/>
      <c r="C156" s="486"/>
      <c r="D156" s="486"/>
      <c r="E156" s="486"/>
      <c r="F156" s="486"/>
      <c r="G156" s="486"/>
      <c r="H156" s="503" t="s">
        <v>61</v>
      </c>
      <c r="I156" s="504"/>
      <c r="J156" s="504"/>
      <c r="K156" s="504"/>
      <c r="L156" s="504"/>
      <c r="M156" s="504"/>
      <c r="N156" s="504"/>
      <c r="O156" s="504"/>
      <c r="P156" s="505"/>
    </row>
    <row r="157" spans="1:16" ht="51" customHeight="1" x14ac:dyDescent="0.35">
      <c r="A157" s="378" t="s">
        <v>247</v>
      </c>
      <c r="B157" s="378"/>
      <c r="C157" s="378"/>
      <c r="D157" s="378"/>
      <c r="E157" s="378"/>
      <c r="F157" s="378"/>
      <c r="G157" s="378"/>
      <c r="H157" s="490" t="s">
        <v>397</v>
      </c>
      <c r="I157" s="491"/>
      <c r="J157" s="491"/>
      <c r="K157" s="491"/>
      <c r="L157" s="491"/>
      <c r="M157" s="491"/>
      <c r="N157" s="491"/>
      <c r="O157" s="491"/>
      <c r="P157" s="492"/>
    </row>
    <row r="158" spans="1:16" ht="18.75" customHeight="1" x14ac:dyDescent="0.35">
      <c r="A158" s="493"/>
      <c r="B158" s="493"/>
      <c r="C158" s="493"/>
      <c r="D158" s="493"/>
      <c r="E158" s="493"/>
      <c r="F158" s="493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</row>
    <row r="159" spans="1:16" x14ac:dyDescent="0.35">
      <c r="A159" s="480" t="s">
        <v>248</v>
      </c>
      <c r="B159" s="481" t="s">
        <v>249</v>
      </c>
      <c r="C159" s="482"/>
      <c r="D159" s="482"/>
      <c r="E159" s="482"/>
      <c r="F159" s="483"/>
      <c r="G159" s="481" t="s">
        <v>5</v>
      </c>
      <c r="H159" s="483"/>
      <c r="I159" s="480" t="s">
        <v>250</v>
      </c>
      <c r="J159" s="480"/>
      <c r="K159" s="480" t="s">
        <v>11</v>
      </c>
      <c r="L159" s="480"/>
      <c r="M159" s="480" t="s">
        <v>251</v>
      </c>
      <c r="N159" s="481" t="s">
        <v>226</v>
      </c>
      <c r="O159" s="483"/>
      <c r="P159" s="480" t="s">
        <v>8</v>
      </c>
    </row>
    <row r="160" spans="1:16" ht="51" customHeight="1" x14ac:dyDescent="0.35">
      <c r="A160" s="480"/>
      <c r="B160" s="480" t="s">
        <v>4</v>
      </c>
      <c r="C160" s="481" t="s">
        <v>252</v>
      </c>
      <c r="D160" s="483"/>
      <c r="E160" s="480" t="s">
        <v>219</v>
      </c>
      <c r="F160" s="484" t="s">
        <v>253</v>
      </c>
      <c r="G160" s="480" t="s">
        <v>6</v>
      </c>
      <c r="H160" s="480" t="s">
        <v>7</v>
      </c>
      <c r="I160" s="480" t="s">
        <v>254</v>
      </c>
      <c r="J160" s="480" t="s">
        <v>257</v>
      </c>
      <c r="K160" s="480" t="s">
        <v>218</v>
      </c>
      <c r="L160" s="480" t="s">
        <v>260</v>
      </c>
      <c r="M160" s="480"/>
      <c r="N160" s="484" t="s">
        <v>122</v>
      </c>
      <c r="O160" s="484" t="s">
        <v>227</v>
      </c>
      <c r="P160" s="480"/>
    </row>
    <row r="161" spans="1:18" ht="66" customHeight="1" x14ac:dyDescent="0.35">
      <c r="A161" s="480"/>
      <c r="B161" s="480"/>
      <c r="C161" s="218" t="s">
        <v>255</v>
      </c>
      <c r="D161" s="218" t="s">
        <v>256</v>
      </c>
      <c r="E161" s="480"/>
      <c r="F161" s="485"/>
      <c r="G161" s="480"/>
      <c r="H161" s="480"/>
      <c r="I161" s="480"/>
      <c r="J161" s="480"/>
      <c r="K161" s="480"/>
      <c r="L161" s="480"/>
      <c r="M161" s="480"/>
      <c r="N161" s="485"/>
      <c r="O161" s="485"/>
      <c r="P161" s="480"/>
    </row>
    <row r="162" spans="1:18" ht="144.75" customHeight="1" x14ac:dyDescent="0.25">
      <c r="A162" s="159">
        <v>1</v>
      </c>
      <c r="B162" s="137" t="s">
        <v>399</v>
      </c>
      <c r="C162" s="137" t="s">
        <v>400</v>
      </c>
      <c r="D162" s="137" t="s">
        <v>625</v>
      </c>
      <c r="E162" s="137" t="s">
        <v>401</v>
      </c>
      <c r="F162" s="310" t="s">
        <v>402</v>
      </c>
      <c r="G162" s="138">
        <v>43101</v>
      </c>
      <c r="H162" s="138">
        <v>43465</v>
      </c>
      <c r="I162" s="224">
        <v>11000</v>
      </c>
      <c r="J162" s="235">
        <v>11023</v>
      </c>
      <c r="K162" s="225">
        <f>J162-I162</f>
        <v>23</v>
      </c>
      <c r="L162" s="226">
        <f>IFERROR(K162/I162*100,0)</f>
        <v>0.20909090909090908</v>
      </c>
      <c r="M162" s="226">
        <f>J162/J163*100</f>
        <v>100</v>
      </c>
      <c r="N162" s="227">
        <f>J162</f>
        <v>11023</v>
      </c>
      <c r="O162" s="228">
        <f>IFERROR(N162/J162*100,)</f>
        <v>100</v>
      </c>
      <c r="P162" s="223" t="s">
        <v>398</v>
      </c>
      <c r="R162" s="316" t="s">
        <v>707</v>
      </c>
    </row>
    <row r="163" spans="1:18" x14ac:dyDescent="0.4">
      <c r="A163" s="471" t="s">
        <v>3</v>
      </c>
      <c r="B163" s="472"/>
      <c r="C163" s="472"/>
      <c r="D163" s="472"/>
      <c r="E163" s="472"/>
      <c r="F163" s="472"/>
      <c r="G163" s="472"/>
      <c r="H163" s="473"/>
      <c r="I163" s="162">
        <f>SUM(I162:I162)</f>
        <v>11000</v>
      </c>
      <c r="J163" s="162">
        <f>SUM(J162:J162)</f>
        <v>11023</v>
      </c>
      <c r="K163" s="163">
        <f>J163-I163</f>
        <v>23</v>
      </c>
      <c r="L163" s="164">
        <f>IFERROR(K163/I163*100,0)</f>
        <v>0.20909090909090908</v>
      </c>
      <c r="M163" s="164">
        <f>J163/J163*100</f>
        <v>100</v>
      </c>
      <c r="N163" s="165">
        <f>SUM(N162:N162)</f>
        <v>11023</v>
      </c>
      <c r="O163" s="165">
        <f t="shared" ref="O163" si="22">IFERROR(N163/J163*100,)</f>
        <v>100</v>
      </c>
      <c r="P163" s="165"/>
    </row>
    <row r="164" spans="1:18" x14ac:dyDescent="0.4">
      <c r="A164" s="270" t="s">
        <v>150</v>
      </c>
      <c r="B164" s="270"/>
      <c r="C164" s="270"/>
      <c r="D164" s="270"/>
      <c r="E164" s="270"/>
      <c r="F164" s="270"/>
      <c r="G164" s="270"/>
      <c r="H164" s="270"/>
      <c r="I164" s="270">
        <f>'Quadro Geral'!I19</f>
        <v>11000</v>
      </c>
      <c r="J164" s="270">
        <f>'Quadro Geral'!J19</f>
        <v>11023</v>
      </c>
      <c r="K164" s="270"/>
      <c r="L164" s="270"/>
      <c r="M164" s="270"/>
      <c r="N164" s="270">
        <f>'Quadro Geral'!K19</f>
        <v>11023</v>
      </c>
      <c r="O164" s="270"/>
      <c r="P164" s="270"/>
    </row>
    <row r="165" spans="1:18" x14ac:dyDescent="0.35">
      <c r="A165" s="474" t="s">
        <v>320</v>
      </c>
      <c r="B165" s="475"/>
      <c r="C165" s="475"/>
      <c r="D165" s="475"/>
      <c r="E165" s="475"/>
      <c r="F165" s="475"/>
      <c r="G165" s="475"/>
      <c r="H165" s="475"/>
      <c r="I165" s="475"/>
      <c r="J165" s="475"/>
      <c r="K165" s="475"/>
      <c r="L165" s="475"/>
      <c r="M165" s="475"/>
      <c r="N165" s="475"/>
      <c r="O165" s="475"/>
      <c r="P165" s="476"/>
    </row>
    <row r="166" spans="1:18" x14ac:dyDescent="0.4">
      <c r="A166" s="477"/>
      <c r="B166" s="478"/>
      <c r="C166" s="478"/>
      <c r="D166" s="478"/>
      <c r="E166" s="478"/>
      <c r="F166" s="478"/>
      <c r="G166" s="478"/>
      <c r="H166" s="478"/>
      <c r="I166" s="478"/>
      <c r="J166" s="478"/>
      <c r="K166" s="478"/>
      <c r="L166" s="478"/>
      <c r="M166" s="478"/>
      <c r="N166" s="478"/>
      <c r="O166" s="478"/>
      <c r="P166" s="479"/>
    </row>
    <row r="168" spans="1:18" x14ac:dyDescent="0.4">
      <c r="A168" s="477"/>
      <c r="B168" s="478"/>
      <c r="C168" s="478"/>
      <c r="D168" s="478"/>
      <c r="E168" s="478"/>
      <c r="F168" s="478"/>
      <c r="G168" s="478"/>
      <c r="H168" s="478"/>
      <c r="I168" s="478"/>
      <c r="J168" s="478"/>
      <c r="K168" s="478"/>
      <c r="L168" s="478"/>
      <c r="M168" s="478"/>
      <c r="N168" s="478"/>
      <c r="O168" s="478"/>
      <c r="P168" s="479"/>
    </row>
    <row r="171" spans="1:18" ht="39.75" customHeight="1" x14ac:dyDescent="0.35">
      <c r="A171" s="494" t="s">
        <v>244</v>
      </c>
      <c r="B171" s="494"/>
      <c r="C171" s="494"/>
      <c r="D171" s="494"/>
      <c r="E171" s="494"/>
      <c r="F171" s="494"/>
      <c r="G171" s="494"/>
      <c r="H171" s="494"/>
      <c r="I171" s="494"/>
      <c r="J171" s="494"/>
      <c r="K171" s="494"/>
      <c r="L171" s="494"/>
      <c r="M171" s="494"/>
      <c r="N171" s="494"/>
      <c r="O171" s="494"/>
      <c r="P171" s="494"/>
    </row>
    <row r="172" spans="1:18" ht="39.75" customHeight="1" x14ac:dyDescent="0.35">
      <c r="A172" s="486" t="s">
        <v>205</v>
      </c>
      <c r="B172" s="486"/>
      <c r="C172" s="486"/>
      <c r="D172" s="486"/>
      <c r="E172" s="486"/>
      <c r="F172" s="486"/>
      <c r="G172" s="486"/>
      <c r="H172" s="487" t="s">
        <v>364</v>
      </c>
      <c r="I172" s="488"/>
      <c r="J172" s="488"/>
      <c r="K172" s="488"/>
      <c r="L172" s="488"/>
      <c r="M172" s="488"/>
      <c r="N172" s="488"/>
      <c r="O172" s="488"/>
      <c r="P172" s="489"/>
    </row>
    <row r="173" spans="1:18" ht="39.75" customHeight="1" x14ac:dyDescent="0.35">
      <c r="A173" s="486" t="s">
        <v>211</v>
      </c>
      <c r="B173" s="486"/>
      <c r="C173" s="486"/>
      <c r="D173" s="486"/>
      <c r="E173" s="486"/>
      <c r="F173" s="486"/>
      <c r="G173" s="486"/>
      <c r="H173" s="487" t="s">
        <v>364</v>
      </c>
      <c r="I173" s="488"/>
      <c r="J173" s="488"/>
      <c r="K173" s="488"/>
      <c r="L173" s="488"/>
      <c r="M173" s="488"/>
      <c r="N173" s="488"/>
      <c r="O173" s="488"/>
      <c r="P173" s="489"/>
    </row>
    <row r="174" spans="1:18" ht="39.75" customHeight="1" x14ac:dyDescent="0.35">
      <c r="A174" s="486" t="s">
        <v>245</v>
      </c>
      <c r="B174" s="486"/>
      <c r="C174" s="486"/>
      <c r="D174" s="486"/>
      <c r="E174" s="486"/>
      <c r="F174" s="486"/>
      <c r="G174" s="486"/>
      <c r="H174" s="487" t="s">
        <v>368</v>
      </c>
      <c r="I174" s="488"/>
      <c r="J174" s="488"/>
      <c r="K174" s="488"/>
      <c r="L174" s="488"/>
      <c r="M174" s="488"/>
      <c r="N174" s="488"/>
      <c r="O174" s="488"/>
      <c r="P174" s="489"/>
    </row>
    <row r="175" spans="1:18" ht="39.75" customHeight="1" x14ac:dyDescent="0.35">
      <c r="A175" s="486" t="s">
        <v>212</v>
      </c>
      <c r="B175" s="486"/>
      <c r="C175" s="486"/>
      <c r="D175" s="486"/>
      <c r="E175" s="486"/>
      <c r="F175" s="486"/>
      <c r="G175" s="486"/>
      <c r="H175" s="495" t="s">
        <v>403</v>
      </c>
      <c r="I175" s="496"/>
      <c r="J175" s="496"/>
      <c r="K175" s="496"/>
      <c r="L175" s="496"/>
      <c r="M175" s="496"/>
      <c r="N175" s="496"/>
      <c r="O175" s="496"/>
      <c r="P175" s="507"/>
    </row>
    <row r="176" spans="1:18" ht="39.75" customHeight="1" x14ac:dyDescent="0.35">
      <c r="A176" s="486" t="s">
        <v>246</v>
      </c>
      <c r="B176" s="486"/>
      <c r="C176" s="486"/>
      <c r="D176" s="486"/>
      <c r="E176" s="486"/>
      <c r="F176" s="486"/>
      <c r="G176" s="486"/>
      <c r="H176" s="487" t="s">
        <v>343</v>
      </c>
      <c r="I176" s="488"/>
      <c r="J176" s="488"/>
      <c r="K176" s="488"/>
      <c r="L176" s="488"/>
      <c r="M176" s="488"/>
      <c r="N176" s="488"/>
      <c r="O176" s="488"/>
      <c r="P176" s="489"/>
    </row>
    <row r="177" spans="1:18" ht="39.75" customHeight="1" x14ac:dyDescent="0.35">
      <c r="A177" s="486" t="s">
        <v>213</v>
      </c>
      <c r="B177" s="486"/>
      <c r="C177" s="486"/>
      <c r="D177" s="486"/>
      <c r="E177" s="486"/>
      <c r="F177" s="486"/>
      <c r="G177" s="486"/>
      <c r="H177" s="487" t="s">
        <v>97</v>
      </c>
      <c r="I177" s="488"/>
      <c r="J177" s="488"/>
      <c r="K177" s="488"/>
      <c r="L177" s="488"/>
      <c r="M177" s="488"/>
      <c r="N177" s="488"/>
      <c r="O177" s="488"/>
      <c r="P177" s="489"/>
    </row>
    <row r="178" spans="1:18" ht="39.75" customHeight="1" x14ac:dyDescent="0.35">
      <c r="A178" s="486" t="s">
        <v>701</v>
      </c>
      <c r="B178" s="486"/>
      <c r="C178" s="486"/>
      <c r="D178" s="486"/>
      <c r="E178" s="486"/>
      <c r="F178" s="486"/>
      <c r="G178" s="486"/>
      <c r="H178" s="503" t="s">
        <v>103</v>
      </c>
      <c r="I178" s="504"/>
      <c r="J178" s="504"/>
      <c r="K178" s="504"/>
      <c r="L178" s="504"/>
      <c r="M178" s="504"/>
      <c r="N178" s="504"/>
      <c r="O178" s="504"/>
      <c r="P178" s="505"/>
    </row>
    <row r="179" spans="1:18" ht="39.75" customHeight="1" x14ac:dyDescent="0.35">
      <c r="A179" s="378" t="s">
        <v>247</v>
      </c>
      <c r="B179" s="378"/>
      <c r="C179" s="378"/>
      <c r="D179" s="378"/>
      <c r="E179" s="378"/>
      <c r="F179" s="378"/>
      <c r="G179" s="378"/>
      <c r="H179" s="490" t="s">
        <v>404</v>
      </c>
      <c r="I179" s="491"/>
      <c r="J179" s="491"/>
      <c r="K179" s="491"/>
      <c r="L179" s="491"/>
      <c r="M179" s="491"/>
      <c r="N179" s="491"/>
      <c r="O179" s="491"/>
      <c r="P179" s="492"/>
    </row>
    <row r="180" spans="1:18" x14ac:dyDescent="0.35">
      <c r="A180" s="493"/>
      <c r="B180" s="493"/>
      <c r="C180" s="493"/>
      <c r="D180" s="493"/>
      <c r="E180" s="493"/>
      <c r="F180" s="493"/>
      <c r="G180" s="493"/>
      <c r="H180" s="493"/>
      <c r="I180" s="493"/>
      <c r="J180" s="493"/>
      <c r="K180" s="493"/>
      <c r="L180" s="493"/>
      <c r="M180" s="493"/>
      <c r="N180" s="493"/>
      <c r="O180" s="493"/>
      <c r="P180" s="493"/>
    </row>
    <row r="181" spans="1:18" x14ac:dyDescent="0.35">
      <c r="A181" s="480" t="s">
        <v>248</v>
      </c>
      <c r="B181" s="481" t="s">
        <v>249</v>
      </c>
      <c r="C181" s="482"/>
      <c r="D181" s="482"/>
      <c r="E181" s="482"/>
      <c r="F181" s="483"/>
      <c r="G181" s="481" t="s">
        <v>5</v>
      </c>
      <c r="H181" s="483"/>
      <c r="I181" s="480" t="s">
        <v>250</v>
      </c>
      <c r="J181" s="480"/>
      <c r="K181" s="480" t="s">
        <v>11</v>
      </c>
      <c r="L181" s="480"/>
      <c r="M181" s="480" t="s">
        <v>251</v>
      </c>
      <c r="N181" s="481" t="s">
        <v>226</v>
      </c>
      <c r="O181" s="483"/>
      <c r="P181" s="480" t="s">
        <v>8</v>
      </c>
    </row>
    <row r="182" spans="1:18" x14ac:dyDescent="0.35">
      <c r="A182" s="480"/>
      <c r="B182" s="480" t="s">
        <v>4</v>
      </c>
      <c r="C182" s="481" t="s">
        <v>252</v>
      </c>
      <c r="D182" s="483"/>
      <c r="E182" s="480" t="s">
        <v>219</v>
      </c>
      <c r="F182" s="484" t="s">
        <v>253</v>
      </c>
      <c r="G182" s="480" t="s">
        <v>6</v>
      </c>
      <c r="H182" s="480" t="s">
        <v>7</v>
      </c>
      <c r="I182" s="480" t="s">
        <v>254</v>
      </c>
      <c r="J182" s="480" t="s">
        <v>257</v>
      </c>
      <c r="K182" s="480" t="s">
        <v>218</v>
      </c>
      <c r="L182" s="480" t="s">
        <v>260</v>
      </c>
      <c r="M182" s="480"/>
      <c r="N182" s="484" t="s">
        <v>122</v>
      </c>
      <c r="O182" s="484" t="s">
        <v>227</v>
      </c>
      <c r="P182" s="480"/>
    </row>
    <row r="183" spans="1:18" x14ac:dyDescent="0.35">
      <c r="A183" s="480"/>
      <c r="B183" s="480"/>
      <c r="C183" s="218" t="s">
        <v>255</v>
      </c>
      <c r="D183" s="218" t="s">
        <v>256</v>
      </c>
      <c r="E183" s="480"/>
      <c r="F183" s="485"/>
      <c r="G183" s="480"/>
      <c r="H183" s="480"/>
      <c r="I183" s="480"/>
      <c r="J183" s="480"/>
      <c r="K183" s="480"/>
      <c r="L183" s="480"/>
      <c r="M183" s="480"/>
      <c r="N183" s="485"/>
      <c r="O183" s="485"/>
      <c r="P183" s="480"/>
    </row>
    <row r="184" spans="1:18" ht="204.75" customHeight="1" x14ac:dyDescent="0.25">
      <c r="A184" s="231">
        <v>1</v>
      </c>
      <c r="B184" s="137" t="s">
        <v>405</v>
      </c>
      <c r="C184" s="137" t="s">
        <v>406</v>
      </c>
      <c r="D184" s="137" t="s">
        <v>407</v>
      </c>
      <c r="E184" s="137" t="s">
        <v>408</v>
      </c>
      <c r="F184" s="230" t="s">
        <v>409</v>
      </c>
      <c r="G184" s="138">
        <v>43101</v>
      </c>
      <c r="H184" s="138">
        <v>43465</v>
      </c>
      <c r="I184" s="224">
        <v>620000</v>
      </c>
      <c r="J184" s="224">
        <v>0</v>
      </c>
      <c r="K184" s="225">
        <f t="shared" ref="K184" si="23">J184-I184</f>
        <v>-620000</v>
      </c>
      <c r="L184" s="250">
        <f t="shared" ref="L184" si="24">IFERROR(K184/I184*100,0)</f>
        <v>-100</v>
      </c>
      <c r="M184" s="250">
        <f>J184/$J$189*100</f>
        <v>0</v>
      </c>
      <c r="N184" s="251">
        <v>0</v>
      </c>
      <c r="O184" s="228">
        <f t="shared" ref="O184" si="25">IFERROR(N184/J184*100,)</f>
        <v>0</v>
      </c>
      <c r="P184" s="223" t="s">
        <v>620</v>
      </c>
      <c r="R184" s="316" t="s">
        <v>707</v>
      </c>
    </row>
    <row r="185" spans="1:18" ht="204.75" customHeight="1" x14ac:dyDescent="0.35">
      <c r="A185" s="231">
        <v>2</v>
      </c>
      <c r="B185" s="137" t="s">
        <v>631</v>
      </c>
      <c r="C185" s="137" t="s">
        <v>632</v>
      </c>
      <c r="D185" s="137" t="s">
        <v>643</v>
      </c>
      <c r="E185" s="137" t="s">
        <v>644</v>
      </c>
      <c r="F185" s="311" t="s">
        <v>636</v>
      </c>
      <c r="G185" s="138">
        <v>43101</v>
      </c>
      <c r="H185" s="138">
        <v>43465</v>
      </c>
      <c r="I185" s="224">
        <v>0</v>
      </c>
      <c r="J185" s="224">
        <v>50000</v>
      </c>
      <c r="K185" s="225">
        <f t="shared" ref="K185:K188" si="26">J185-I185</f>
        <v>50000</v>
      </c>
      <c r="L185" s="250">
        <f t="shared" ref="L185:L188" si="27">IFERROR(K185/I185*100,0)</f>
        <v>0</v>
      </c>
      <c r="M185" s="250">
        <f>J185/$J$189*100</f>
        <v>27.670171555063643</v>
      </c>
      <c r="N185" s="251">
        <v>0</v>
      </c>
      <c r="O185" s="228">
        <f t="shared" ref="O185:O188" si="28">IFERROR(N185/J185*100,)</f>
        <v>0</v>
      </c>
      <c r="P185" s="223" t="s">
        <v>620</v>
      </c>
      <c r="Q185" s="324" t="s">
        <v>10</v>
      </c>
    </row>
    <row r="186" spans="1:18" ht="204.75" customHeight="1" x14ac:dyDescent="0.35">
      <c r="A186" s="231">
        <v>3</v>
      </c>
      <c r="B186" s="137" t="s">
        <v>645</v>
      </c>
      <c r="C186" s="137" t="s">
        <v>633</v>
      </c>
      <c r="D186" s="137" t="s">
        <v>642</v>
      </c>
      <c r="E186" s="137" t="s">
        <v>456</v>
      </c>
      <c r="F186" s="311" t="s">
        <v>637</v>
      </c>
      <c r="G186" s="138">
        <v>43101</v>
      </c>
      <c r="H186" s="138">
        <v>43465</v>
      </c>
      <c r="I186" s="224">
        <v>0</v>
      </c>
      <c r="J186" s="224">
        <v>2700</v>
      </c>
      <c r="K186" s="225">
        <f t="shared" si="26"/>
        <v>2700</v>
      </c>
      <c r="L186" s="250">
        <f t="shared" si="27"/>
        <v>0</v>
      </c>
      <c r="M186" s="250">
        <f>J186/$J$189*100</f>
        <v>1.4941892639734367</v>
      </c>
      <c r="N186" s="251">
        <v>0</v>
      </c>
      <c r="O186" s="228">
        <f t="shared" si="28"/>
        <v>0</v>
      </c>
      <c r="P186" s="223" t="s">
        <v>620</v>
      </c>
    </row>
    <row r="187" spans="1:18" ht="204.75" customHeight="1" x14ac:dyDescent="0.35">
      <c r="A187" s="231">
        <v>4</v>
      </c>
      <c r="B187" s="137" t="s">
        <v>714</v>
      </c>
      <c r="C187" s="137" t="s">
        <v>634</v>
      </c>
      <c r="D187" s="137" t="s">
        <v>640</v>
      </c>
      <c r="E187" s="137" t="s">
        <v>408</v>
      </c>
      <c r="F187" s="311" t="s">
        <v>638</v>
      </c>
      <c r="G187" s="138">
        <v>43101</v>
      </c>
      <c r="H187" s="138">
        <v>43465</v>
      </c>
      <c r="I187" s="224">
        <v>0</v>
      </c>
      <c r="J187" s="224">
        <v>80000</v>
      </c>
      <c r="K187" s="225">
        <f t="shared" si="26"/>
        <v>80000</v>
      </c>
      <c r="L187" s="250">
        <f t="shared" si="27"/>
        <v>0</v>
      </c>
      <c r="M187" s="250">
        <f>J187/$J$189*100</f>
        <v>44.272274488101829</v>
      </c>
      <c r="N187" s="251">
        <v>0</v>
      </c>
      <c r="O187" s="228">
        <f t="shared" si="28"/>
        <v>0</v>
      </c>
      <c r="P187" s="223" t="s">
        <v>620</v>
      </c>
      <c r="Q187" s="324" t="s">
        <v>10</v>
      </c>
    </row>
    <row r="188" spans="1:18" ht="204.75" customHeight="1" x14ac:dyDescent="0.35">
      <c r="A188" s="231">
        <v>5</v>
      </c>
      <c r="B188" s="137" t="s">
        <v>715</v>
      </c>
      <c r="C188" s="137" t="s">
        <v>635</v>
      </c>
      <c r="D188" s="137" t="s">
        <v>641</v>
      </c>
      <c r="E188" s="137" t="s">
        <v>408</v>
      </c>
      <c r="F188" s="311" t="s">
        <v>639</v>
      </c>
      <c r="G188" s="138">
        <v>43101</v>
      </c>
      <c r="H188" s="138">
        <v>43465</v>
      </c>
      <c r="I188" s="224">
        <v>0</v>
      </c>
      <c r="J188" s="224">
        <v>48000</v>
      </c>
      <c r="K188" s="225">
        <f t="shared" si="26"/>
        <v>48000</v>
      </c>
      <c r="L188" s="250">
        <f t="shared" si="27"/>
        <v>0</v>
      </c>
      <c r="M188" s="250">
        <f>J188/$J$189*100</f>
        <v>26.563364692861096</v>
      </c>
      <c r="N188" s="251"/>
      <c r="O188" s="228">
        <f t="shared" si="28"/>
        <v>0</v>
      </c>
      <c r="P188" s="223" t="s">
        <v>620</v>
      </c>
      <c r="Q188" s="324" t="s">
        <v>10</v>
      </c>
    </row>
    <row r="189" spans="1:18" x14ac:dyDescent="0.4">
      <c r="A189" s="471" t="s">
        <v>3</v>
      </c>
      <c r="B189" s="472"/>
      <c r="C189" s="472"/>
      <c r="D189" s="472"/>
      <c r="E189" s="472"/>
      <c r="F189" s="472"/>
      <c r="G189" s="472"/>
      <c r="H189" s="473"/>
      <c r="I189" s="162">
        <f>SUM(I184:I188)</f>
        <v>620000</v>
      </c>
      <c r="J189" s="162">
        <f>SUM(J184:J188)</f>
        <v>180700</v>
      </c>
      <c r="K189" s="163">
        <f>J189-I189</f>
        <v>-439300</v>
      </c>
      <c r="L189" s="164">
        <f>IFERROR(K189/I189*100,0)</f>
        <v>-70.854838709677409</v>
      </c>
      <c r="M189" s="164">
        <f>J189/J189*100</f>
        <v>100</v>
      </c>
      <c r="N189" s="165">
        <f>SUM(N184)</f>
        <v>0</v>
      </c>
      <c r="O189" s="165">
        <f t="shared" ref="O189" si="29">IFERROR(N189/J189*100,)</f>
        <v>0</v>
      </c>
      <c r="P189" s="165"/>
    </row>
    <row r="190" spans="1:18" x14ac:dyDescent="0.4">
      <c r="A190" s="270" t="s">
        <v>150</v>
      </c>
      <c r="B190" s="270"/>
      <c r="C190" s="270"/>
      <c r="D190" s="270"/>
      <c r="E190" s="270"/>
      <c r="F190" s="270"/>
      <c r="G190" s="270"/>
      <c r="H190" s="270"/>
      <c r="I190" s="317">
        <f>'Quadro Geral'!I18</f>
        <v>620000</v>
      </c>
      <c r="J190" s="317">
        <f>'Quadro Geral'!J18</f>
        <v>180700</v>
      </c>
      <c r="K190" s="270"/>
      <c r="L190" s="270"/>
      <c r="M190" s="270"/>
      <c r="N190" s="270"/>
      <c r="O190" s="270"/>
      <c r="P190" s="270"/>
    </row>
    <row r="191" spans="1:18" x14ac:dyDescent="0.35">
      <c r="A191" s="474" t="s">
        <v>320</v>
      </c>
      <c r="B191" s="475"/>
      <c r="C191" s="475"/>
      <c r="D191" s="475"/>
      <c r="E191" s="475"/>
      <c r="F191" s="475"/>
      <c r="G191" s="475"/>
      <c r="H191" s="475"/>
      <c r="I191" s="475"/>
      <c r="J191" s="475"/>
      <c r="K191" s="475"/>
      <c r="L191" s="475"/>
      <c r="M191" s="475"/>
      <c r="N191" s="475"/>
      <c r="O191" s="475"/>
      <c r="P191" s="476"/>
    </row>
    <row r="192" spans="1:18" x14ac:dyDescent="0.4">
      <c r="A192" s="477"/>
      <c r="B192" s="478"/>
      <c r="C192" s="478"/>
      <c r="D192" s="478"/>
      <c r="E192" s="478"/>
      <c r="F192" s="478"/>
      <c r="G192" s="478"/>
      <c r="H192" s="478"/>
      <c r="I192" s="478"/>
      <c r="J192" s="478"/>
      <c r="K192" s="478"/>
      <c r="L192" s="478"/>
      <c r="M192" s="478"/>
      <c r="N192" s="478"/>
      <c r="O192" s="478"/>
      <c r="P192" s="479"/>
    </row>
    <row r="194" spans="1:18" x14ac:dyDescent="0.35">
      <c r="A194" s="494" t="s">
        <v>244</v>
      </c>
      <c r="B194" s="494"/>
      <c r="C194" s="494"/>
      <c r="D194" s="494"/>
      <c r="E194" s="494"/>
      <c r="F194" s="494"/>
      <c r="G194" s="494"/>
      <c r="H194" s="494"/>
      <c r="I194" s="494"/>
      <c r="J194" s="494"/>
      <c r="K194" s="494"/>
      <c r="L194" s="494"/>
      <c r="M194" s="494"/>
      <c r="N194" s="494"/>
      <c r="O194" s="494"/>
      <c r="P194" s="494"/>
    </row>
    <row r="195" spans="1:18" x14ac:dyDescent="0.35">
      <c r="A195" s="486" t="s">
        <v>205</v>
      </c>
      <c r="B195" s="486"/>
      <c r="C195" s="486"/>
      <c r="D195" s="486"/>
      <c r="E195" s="486"/>
      <c r="F195" s="486"/>
      <c r="G195" s="486"/>
      <c r="H195" s="487" t="s">
        <v>363</v>
      </c>
      <c r="I195" s="488"/>
      <c r="J195" s="488"/>
      <c r="K195" s="488"/>
      <c r="L195" s="488"/>
      <c r="M195" s="488"/>
      <c r="N195" s="488"/>
      <c r="O195" s="488"/>
      <c r="P195" s="489"/>
    </row>
    <row r="196" spans="1:18" ht="26.25" customHeight="1" x14ac:dyDescent="0.35">
      <c r="A196" s="486" t="s">
        <v>211</v>
      </c>
      <c r="B196" s="486"/>
      <c r="C196" s="486"/>
      <c r="D196" s="486"/>
      <c r="E196" s="486"/>
      <c r="F196" s="486"/>
      <c r="G196" s="486"/>
      <c r="H196" s="487" t="s">
        <v>396</v>
      </c>
      <c r="I196" s="488"/>
      <c r="J196" s="488"/>
      <c r="K196" s="488"/>
      <c r="L196" s="488"/>
      <c r="M196" s="488"/>
      <c r="N196" s="488"/>
      <c r="O196" s="488"/>
      <c r="P196" s="489"/>
    </row>
    <row r="197" spans="1:18" x14ac:dyDescent="0.35">
      <c r="A197" s="486" t="s">
        <v>245</v>
      </c>
      <c r="B197" s="486"/>
      <c r="C197" s="486"/>
      <c r="D197" s="486"/>
      <c r="E197" s="486"/>
      <c r="F197" s="486"/>
      <c r="G197" s="486"/>
      <c r="H197" s="487" t="s">
        <v>368</v>
      </c>
      <c r="I197" s="488"/>
      <c r="J197" s="488"/>
      <c r="K197" s="488"/>
      <c r="L197" s="488"/>
      <c r="M197" s="488"/>
      <c r="N197" s="488"/>
      <c r="O197" s="488"/>
      <c r="P197" s="489"/>
    </row>
    <row r="198" spans="1:18" ht="26.25" customHeight="1" x14ac:dyDescent="0.35">
      <c r="A198" s="486" t="s">
        <v>212</v>
      </c>
      <c r="B198" s="486"/>
      <c r="C198" s="486"/>
      <c r="D198" s="486"/>
      <c r="E198" s="486"/>
      <c r="F198" s="486"/>
      <c r="G198" s="486"/>
      <c r="H198" s="495" t="s">
        <v>410</v>
      </c>
      <c r="I198" s="496"/>
      <c r="J198" s="496"/>
      <c r="K198" s="496"/>
      <c r="L198" s="496"/>
      <c r="M198" s="496"/>
      <c r="N198" s="496"/>
      <c r="O198" s="496"/>
      <c r="P198" s="507"/>
    </row>
    <row r="199" spans="1:18" ht="26.25" customHeight="1" x14ac:dyDescent="0.35">
      <c r="A199" s="486" t="s">
        <v>246</v>
      </c>
      <c r="B199" s="486"/>
      <c r="C199" s="486"/>
      <c r="D199" s="486"/>
      <c r="E199" s="486"/>
      <c r="F199" s="486"/>
      <c r="G199" s="486"/>
      <c r="H199" s="487" t="s">
        <v>342</v>
      </c>
      <c r="I199" s="488"/>
      <c r="J199" s="488"/>
      <c r="K199" s="488"/>
      <c r="L199" s="488"/>
      <c r="M199" s="488"/>
      <c r="N199" s="488"/>
      <c r="O199" s="488"/>
      <c r="P199" s="489"/>
    </row>
    <row r="200" spans="1:18" ht="26.25" customHeight="1" x14ac:dyDescent="0.35">
      <c r="A200" s="486" t="s">
        <v>213</v>
      </c>
      <c r="B200" s="486"/>
      <c r="C200" s="486"/>
      <c r="D200" s="486"/>
      <c r="E200" s="486"/>
      <c r="F200" s="486"/>
      <c r="G200" s="486"/>
      <c r="H200" s="487" t="s">
        <v>83</v>
      </c>
      <c r="I200" s="488"/>
      <c r="J200" s="488"/>
      <c r="K200" s="488"/>
      <c r="L200" s="488"/>
      <c r="M200" s="488"/>
      <c r="N200" s="488"/>
      <c r="O200" s="488"/>
      <c r="P200" s="489"/>
    </row>
    <row r="201" spans="1:18" ht="26.25" customHeight="1" x14ac:dyDescent="0.35">
      <c r="A201" s="486" t="s">
        <v>701</v>
      </c>
      <c r="B201" s="486"/>
      <c r="C201" s="486"/>
      <c r="D201" s="486"/>
      <c r="E201" s="486"/>
      <c r="F201" s="486"/>
      <c r="G201" s="486"/>
      <c r="H201" s="503" t="s">
        <v>103</v>
      </c>
      <c r="I201" s="504"/>
      <c r="J201" s="504"/>
      <c r="K201" s="504"/>
      <c r="L201" s="504"/>
      <c r="M201" s="504"/>
      <c r="N201" s="504"/>
      <c r="O201" s="504"/>
      <c r="P201" s="505"/>
    </row>
    <row r="202" spans="1:18" ht="26.25" customHeight="1" x14ac:dyDescent="0.35">
      <c r="A202" s="378" t="s">
        <v>247</v>
      </c>
      <c r="B202" s="378"/>
      <c r="C202" s="378"/>
      <c r="D202" s="378"/>
      <c r="E202" s="378"/>
      <c r="F202" s="378"/>
      <c r="G202" s="378"/>
      <c r="H202" s="490" t="s">
        <v>411</v>
      </c>
      <c r="I202" s="491"/>
      <c r="J202" s="491"/>
      <c r="K202" s="491"/>
      <c r="L202" s="491"/>
      <c r="M202" s="491"/>
      <c r="N202" s="491"/>
      <c r="O202" s="491"/>
      <c r="P202" s="492"/>
    </row>
    <row r="203" spans="1:18" x14ac:dyDescent="0.35">
      <c r="A203" s="493"/>
      <c r="B203" s="493"/>
      <c r="C203" s="493"/>
      <c r="D203" s="493"/>
      <c r="E203" s="493"/>
      <c r="F203" s="493"/>
      <c r="G203" s="493"/>
      <c r="H203" s="493"/>
      <c r="I203" s="493"/>
      <c r="J203" s="493"/>
      <c r="K203" s="493"/>
      <c r="L203" s="493"/>
      <c r="M203" s="493"/>
      <c r="N203" s="493"/>
      <c r="O203" s="493"/>
      <c r="P203" s="493"/>
    </row>
    <row r="204" spans="1:18" x14ac:dyDescent="0.35">
      <c r="A204" s="480" t="s">
        <v>248</v>
      </c>
      <c r="B204" s="481" t="s">
        <v>249</v>
      </c>
      <c r="C204" s="482"/>
      <c r="D204" s="482"/>
      <c r="E204" s="482"/>
      <c r="F204" s="483"/>
      <c r="G204" s="481" t="s">
        <v>5</v>
      </c>
      <c r="H204" s="483"/>
      <c r="I204" s="480" t="s">
        <v>250</v>
      </c>
      <c r="J204" s="480"/>
      <c r="K204" s="480" t="s">
        <v>11</v>
      </c>
      <c r="L204" s="480"/>
      <c r="M204" s="480" t="s">
        <v>251</v>
      </c>
      <c r="N204" s="481" t="s">
        <v>226</v>
      </c>
      <c r="O204" s="483"/>
      <c r="P204" s="480" t="s">
        <v>8</v>
      </c>
    </row>
    <row r="205" spans="1:18" x14ac:dyDescent="0.35">
      <c r="A205" s="480"/>
      <c r="B205" s="480" t="s">
        <v>4</v>
      </c>
      <c r="C205" s="481" t="s">
        <v>252</v>
      </c>
      <c r="D205" s="483"/>
      <c r="E205" s="480" t="s">
        <v>219</v>
      </c>
      <c r="F205" s="484" t="s">
        <v>253</v>
      </c>
      <c r="G205" s="480" t="s">
        <v>6</v>
      </c>
      <c r="H205" s="480" t="s">
        <v>7</v>
      </c>
      <c r="I205" s="480" t="s">
        <v>254</v>
      </c>
      <c r="J205" s="480" t="s">
        <v>257</v>
      </c>
      <c r="K205" s="480" t="s">
        <v>218</v>
      </c>
      <c r="L205" s="480" t="s">
        <v>260</v>
      </c>
      <c r="M205" s="480"/>
      <c r="N205" s="484" t="s">
        <v>122</v>
      </c>
      <c r="O205" s="484" t="s">
        <v>227</v>
      </c>
      <c r="P205" s="480"/>
    </row>
    <row r="206" spans="1:18" x14ac:dyDescent="0.35">
      <c r="A206" s="480"/>
      <c r="B206" s="480"/>
      <c r="C206" s="218" t="s">
        <v>255</v>
      </c>
      <c r="D206" s="218" t="s">
        <v>256</v>
      </c>
      <c r="E206" s="480"/>
      <c r="F206" s="485"/>
      <c r="G206" s="480"/>
      <c r="H206" s="480"/>
      <c r="I206" s="480"/>
      <c r="J206" s="480"/>
      <c r="K206" s="480"/>
      <c r="L206" s="480"/>
      <c r="M206" s="480"/>
      <c r="N206" s="485"/>
      <c r="O206" s="485"/>
      <c r="P206" s="480"/>
    </row>
    <row r="207" spans="1:18" ht="141" customHeight="1" x14ac:dyDescent="0.25">
      <c r="A207" s="231">
        <v>1</v>
      </c>
      <c r="B207" s="137" t="s">
        <v>410</v>
      </c>
      <c r="C207" s="137" t="s">
        <v>415</v>
      </c>
      <c r="D207" s="137" t="s">
        <v>416</v>
      </c>
      <c r="E207" s="137" t="s">
        <v>417</v>
      </c>
      <c r="F207" s="312" t="s">
        <v>418</v>
      </c>
      <c r="G207" s="138">
        <v>43101</v>
      </c>
      <c r="H207" s="138">
        <v>43465</v>
      </c>
      <c r="I207" s="224">
        <v>11000</v>
      </c>
      <c r="J207" s="224">
        <v>22290</v>
      </c>
      <c r="K207" s="225">
        <f t="shared" ref="K207" si="30">J207-I207</f>
        <v>11290</v>
      </c>
      <c r="L207" s="226">
        <f t="shared" ref="L207" si="31">IFERROR(K207/I207*100,0)</f>
        <v>102.63636363636364</v>
      </c>
      <c r="M207" s="226">
        <f t="shared" ref="M207" si="32">IFERROR(J207/$J$21*100,0)</f>
        <v>99.995513884527384</v>
      </c>
      <c r="N207" s="227">
        <v>0</v>
      </c>
      <c r="O207" s="228">
        <f t="shared" ref="O207" si="33">IFERROR(N207/J207*100,)</f>
        <v>0</v>
      </c>
      <c r="P207" s="137" t="s">
        <v>396</v>
      </c>
      <c r="R207" s="316" t="s">
        <v>707</v>
      </c>
    </row>
    <row r="208" spans="1:18" x14ac:dyDescent="0.4">
      <c r="A208" s="471" t="s">
        <v>3</v>
      </c>
      <c r="B208" s="472"/>
      <c r="C208" s="472"/>
      <c r="D208" s="472"/>
      <c r="E208" s="472"/>
      <c r="F208" s="472"/>
      <c r="G208" s="472"/>
      <c r="H208" s="473"/>
      <c r="I208" s="162">
        <f>SUM(I207:I207)</f>
        <v>11000</v>
      </c>
      <c r="J208" s="162">
        <f>SUM(J207:J207)</f>
        <v>22290</v>
      </c>
      <c r="K208" s="163">
        <f>J208-I208</f>
        <v>11290</v>
      </c>
      <c r="L208" s="164">
        <f>IFERROR(K208/I208*100,0)</f>
        <v>102.63636363636364</v>
      </c>
      <c r="M208" s="164">
        <f>IFERROR(J208/$J$21*100,0)</f>
        <v>99.995513884527384</v>
      </c>
      <c r="N208" s="165">
        <f>SUM(N207)</f>
        <v>0</v>
      </c>
      <c r="O208" s="165">
        <f t="shared" ref="O208" si="34">IFERROR(N208/J208*100,)</f>
        <v>0</v>
      </c>
      <c r="P208" s="165"/>
    </row>
    <row r="209" spans="1:16" x14ac:dyDescent="0.4">
      <c r="A209" s="270" t="s">
        <v>150</v>
      </c>
      <c r="B209" s="270"/>
      <c r="C209" s="270"/>
      <c r="D209" s="270"/>
      <c r="E209" s="270"/>
      <c r="F209" s="270"/>
      <c r="G209" s="270"/>
      <c r="H209" s="270"/>
      <c r="I209" s="317">
        <f>'Quadro Geral'!I17</f>
        <v>11000</v>
      </c>
      <c r="J209" s="317">
        <f>'Quadro Geral'!J17</f>
        <v>22290</v>
      </c>
      <c r="K209" s="270"/>
      <c r="L209" s="270"/>
      <c r="M209" s="270"/>
      <c r="N209" s="270"/>
      <c r="O209" s="270"/>
      <c r="P209" s="270"/>
    </row>
    <row r="210" spans="1:16" x14ac:dyDescent="0.35">
      <c r="A210" s="474" t="s">
        <v>320</v>
      </c>
      <c r="B210" s="475"/>
      <c r="C210" s="475"/>
      <c r="D210" s="475"/>
      <c r="E210" s="475"/>
      <c r="F210" s="475"/>
      <c r="G210" s="475"/>
      <c r="H210" s="475"/>
      <c r="I210" s="475"/>
      <c r="J210" s="475"/>
      <c r="K210" s="475"/>
      <c r="L210" s="475"/>
      <c r="M210" s="475"/>
      <c r="N210" s="475"/>
      <c r="O210" s="475"/>
      <c r="P210" s="476"/>
    </row>
    <row r="211" spans="1:16" x14ac:dyDescent="0.4">
      <c r="A211" s="477"/>
      <c r="B211" s="478"/>
      <c r="C211" s="478"/>
      <c r="D211" s="478"/>
      <c r="E211" s="478"/>
      <c r="F211" s="478"/>
      <c r="G211" s="478"/>
      <c r="H211" s="478"/>
      <c r="I211" s="478"/>
      <c r="J211" s="478"/>
      <c r="K211" s="478"/>
      <c r="L211" s="478"/>
      <c r="M211" s="478"/>
      <c r="N211" s="478"/>
      <c r="O211" s="478"/>
      <c r="P211" s="479"/>
    </row>
    <row r="213" spans="1:16" ht="42" customHeight="1" x14ac:dyDescent="0.35">
      <c r="A213" s="494" t="s">
        <v>244</v>
      </c>
      <c r="B213" s="494"/>
      <c r="C213" s="494"/>
      <c r="D213" s="494"/>
      <c r="E213" s="494"/>
      <c r="F213" s="494"/>
      <c r="G213" s="494"/>
      <c r="H213" s="494"/>
      <c r="I213" s="494"/>
      <c r="J213" s="494"/>
      <c r="K213" s="494"/>
      <c r="L213" s="494"/>
      <c r="M213" s="494"/>
      <c r="N213" s="494"/>
      <c r="O213" s="494"/>
      <c r="P213" s="494"/>
    </row>
    <row r="214" spans="1:16" ht="42" customHeight="1" x14ac:dyDescent="0.35">
      <c r="A214" s="486" t="s">
        <v>205</v>
      </c>
      <c r="B214" s="486"/>
      <c r="C214" s="486"/>
      <c r="D214" s="486"/>
      <c r="E214" s="486"/>
      <c r="F214" s="486"/>
      <c r="G214" s="486"/>
      <c r="H214" s="487" t="s">
        <v>363</v>
      </c>
      <c r="I214" s="488"/>
      <c r="J214" s="488"/>
      <c r="K214" s="488"/>
      <c r="L214" s="488"/>
      <c r="M214" s="488"/>
      <c r="N214" s="488"/>
      <c r="O214" s="488"/>
      <c r="P214" s="488"/>
    </row>
    <row r="215" spans="1:16" ht="42" customHeight="1" x14ac:dyDescent="0.35">
      <c r="A215" s="486" t="s">
        <v>211</v>
      </c>
      <c r="B215" s="486"/>
      <c r="C215" s="486"/>
      <c r="D215" s="486"/>
      <c r="E215" s="486"/>
      <c r="F215" s="486"/>
      <c r="G215" s="486"/>
      <c r="H215" s="487" t="s">
        <v>396</v>
      </c>
      <c r="I215" s="488"/>
      <c r="J215" s="488"/>
      <c r="K215" s="488"/>
      <c r="L215" s="488"/>
      <c r="M215" s="488"/>
      <c r="N215" s="488"/>
      <c r="O215" s="488"/>
      <c r="P215" s="488"/>
    </row>
    <row r="216" spans="1:16" ht="42" customHeight="1" x14ac:dyDescent="0.35">
      <c r="A216" s="486" t="s">
        <v>245</v>
      </c>
      <c r="B216" s="486"/>
      <c r="C216" s="486"/>
      <c r="D216" s="486"/>
      <c r="E216" s="486"/>
      <c r="F216" s="486"/>
      <c r="G216" s="486"/>
      <c r="H216" s="487" t="s">
        <v>370</v>
      </c>
      <c r="I216" s="488"/>
      <c r="J216" s="488"/>
      <c r="K216" s="488"/>
      <c r="L216" s="488"/>
      <c r="M216" s="488"/>
      <c r="N216" s="488"/>
      <c r="O216" s="488"/>
      <c r="P216" s="488"/>
    </row>
    <row r="217" spans="1:16" ht="42" customHeight="1" x14ac:dyDescent="0.35">
      <c r="A217" s="486" t="s">
        <v>212</v>
      </c>
      <c r="B217" s="486"/>
      <c r="C217" s="486"/>
      <c r="D217" s="486"/>
      <c r="E217" s="486"/>
      <c r="F217" s="486"/>
      <c r="G217" s="486"/>
      <c r="H217" s="495" t="s">
        <v>226</v>
      </c>
      <c r="I217" s="496"/>
      <c r="J217" s="496"/>
      <c r="K217" s="496"/>
      <c r="L217" s="496"/>
      <c r="M217" s="496"/>
      <c r="N217" s="496"/>
      <c r="O217" s="496"/>
      <c r="P217" s="496"/>
    </row>
    <row r="218" spans="1:16" ht="42" customHeight="1" x14ac:dyDescent="0.35">
      <c r="A218" s="486" t="s">
        <v>246</v>
      </c>
      <c r="B218" s="486"/>
      <c r="C218" s="486"/>
      <c r="D218" s="486"/>
      <c r="E218" s="486"/>
      <c r="F218" s="486"/>
      <c r="G218" s="486"/>
      <c r="H218" s="487" t="s">
        <v>412</v>
      </c>
      <c r="I218" s="488"/>
      <c r="J218" s="488"/>
      <c r="K218" s="488"/>
      <c r="L218" s="488"/>
      <c r="M218" s="488"/>
      <c r="N218" s="488"/>
      <c r="O218" s="488"/>
      <c r="P218" s="488"/>
    </row>
    <row r="219" spans="1:16" ht="42" customHeight="1" x14ac:dyDescent="0.35">
      <c r="A219" s="486" t="s">
        <v>213</v>
      </c>
      <c r="B219" s="486"/>
      <c r="C219" s="486"/>
      <c r="D219" s="486"/>
      <c r="E219" s="486"/>
      <c r="F219" s="486"/>
      <c r="G219" s="486"/>
      <c r="H219" s="487" t="s">
        <v>83</v>
      </c>
      <c r="I219" s="488"/>
      <c r="J219" s="488"/>
      <c r="K219" s="488"/>
      <c r="L219" s="488"/>
      <c r="M219" s="488"/>
      <c r="N219" s="488"/>
      <c r="O219" s="488"/>
      <c r="P219" s="488"/>
    </row>
    <row r="220" spans="1:16" ht="42" customHeight="1" x14ac:dyDescent="0.35">
      <c r="A220" s="486" t="s">
        <v>701</v>
      </c>
      <c r="B220" s="486"/>
      <c r="C220" s="486"/>
      <c r="D220" s="486"/>
      <c r="E220" s="486"/>
      <c r="F220" s="486"/>
      <c r="G220" s="486"/>
      <c r="H220" s="487" t="s">
        <v>103</v>
      </c>
      <c r="I220" s="488"/>
      <c r="J220" s="488"/>
      <c r="K220" s="488"/>
      <c r="L220" s="488"/>
      <c r="M220" s="488"/>
      <c r="N220" s="488"/>
      <c r="O220" s="488"/>
      <c r="P220" s="488"/>
    </row>
    <row r="221" spans="1:16" ht="42" customHeight="1" x14ac:dyDescent="0.35">
      <c r="A221" s="378" t="s">
        <v>247</v>
      </c>
      <c r="B221" s="378"/>
      <c r="C221" s="378"/>
      <c r="D221" s="378"/>
      <c r="E221" s="378"/>
      <c r="F221" s="378"/>
      <c r="G221" s="378"/>
      <c r="H221" s="490" t="s">
        <v>413</v>
      </c>
      <c r="I221" s="491"/>
      <c r="J221" s="491"/>
      <c r="K221" s="491"/>
      <c r="L221" s="491"/>
      <c r="M221" s="491"/>
      <c r="N221" s="491"/>
      <c r="O221" s="491"/>
      <c r="P221" s="491"/>
    </row>
    <row r="222" spans="1:16" x14ac:dyDescent="0.35">
      <c r="A222" s="493"/>
      <c r="B222" s="493"/>
      <c r="C222" s="493"/>
      <c r="D222" s="493"/>
      <c r="E222" s="493"/>
      <c r="F222" s="493"/>
      <c r="G222" s="493"/>
      <c r="H222" s="493"/>
      <c r="I222" s="493"/>
      <c r="J222" s="493"/>
      <c r="K222" s="493"/>
      <c r="L222" s="493"/>
      <c r="M222" s="493"/>
      <c r="N222" s="493"/>
      <c r="O222" s="493"/>
      <c r="P222" s="493"/>
    </row>
    <row r="223" spans="1:16" x14ac:dyDescent="0.35">
      <c r="A223" s="480" t="s">
        <v>248</v>
      </c>
      <c r="B223" s="481" t="s">
        <v>249</v>
      </c>
      <c r="C223" s="482"/>
      <c r="D223" s="482"/>
      <c r="E223" s="482"/>
      <c r="F223" s="483"/>
      <c r="G223" s="481" t="s">
        <v>5</v>
      </c>
      <c r="H223" s="483"/>
      <c r="I223" s="480" t="s">
        <v>250</v>
      </c>
      <c r="J223" s="480"/>
      <c r="K223" s="480" t="s">
        <v>11</v>
      </c>
      <c r="L223" s="480"/>
      <c r="M223" s="480" t="s">
        <v>251</v>
      </c>
      <c r="N223" s="481" t="s">
        <v>226</v>
      </c>
      <c r="O223" s="483"/>
      <c r="P223" s="480" t="s">
        <v>8</v>
      </c>
    </row>
    <row r="224" spans="1:16" x14ac:dyDescent="0.35">
      <c r="A224" s="480"/>
      <c r="B224" s="480" t="s">
        <v>4</v>
      </c>
      <c r="C224" s="481" t="s">
        <v>252</v>
      </c>
      <c r="D224" s="483"/>
      <c r="E224" s="480" t="s">
        <v>219</v>
      </c>
      <c r="F224" s="484" t="s">
        <v>253</v>
      </c>
      <c r="G224" s="480" t="s">
        <v>6</v>
      </c>
      <c r="H224" s="480" t="s">
        <v>7</v>
      </c>
      <c r="I224" s="480" t="s">
        <v>254</v>
      </c>
      <c r="J224" s="480" t="s">
        <v>257</v>
      </c>
      <c r="K224" s="480" t="s">
        <v>218</v>
      </c>
      <c r="L224" s="480" t="s">
        <v>260</v>
      </c>
      <c r="M224" s="480"/>
      <c r="N224" s="484" t="s">
        <v>122</v>
      </c>
      <c r="O224" s="484" t="s">
        <v>227</v>
      </c>
      <c r="P224" s="480"/>
    </row>
    <row r="225" spans="1:18" x14ac:dyDescent="0.35">
      <c r="A225" s="480"/>
      <c r="B225" s="480"/>
      <c r="C225" s="218" t="s">
        <v>255</v>
      </c>
      <c r="D225" s="218" t="s">
        <v>256</v>
      </c>
      <c r="E225" s="480"/>
      <c r="F225" s="485"/>
      <c r="G225" s="480"/>
      <c r="H225" s="480"/>
      <c r="I225" s="480"/>
      <c r="J225" s="480"/>
      <c r="K225" s="480"/>
      <c r="L225" s="480"/>
      <c r="M225" s="480"/>
      <c r="N225" s="485"/>
      <c r="O225" s="485"/>
      <c r="P225" s="480"/>
    </row>
    <row r="226" spans="1:18" ht="150.75" customHeight="1" x14ac:dyDescent="0.25">
      <c r="A226" s="231">
        <v>1</v>
      </c>
      <c r="B226" s="137" t="s">
        <v>419</v>
      </c>
      <c r="C226" s="137" t="s">
        <v>420</v>
      </c>
      <c r="D226" s="137" t="s">
        <v>421</v>
      </c>
      <c r="E226" s="137" t="s">
        <v>422</v>
      </c>
      <c r="F226" s="310" t="s">
        <v>423</v>
      </c>
      <c r="G226" s="138">
        <v>43101</v>
      </c>
      <c r="H226" s="138">
        <v>43465</v>
      </c>
      <c r="I226" s="224">
        <v>10507</v>
      </c>
      <c r="J226" s="252">
        <v>11634</v>
      </c>
      <c r="K226" s="253">
        <f t="shared" ref="K226" si="35">J226-I226</f>
        <v>1127</v>
      </c>
      <c r="L226" s="248">
        <f t="shared" ref="L226" si="36">IFERROR(K226/I226*100,0)</f>
        <v>10.726182544970019</v>
      </c>
      <c r="M226" s="248">
        <f>J226/J227*100</f>
        <v>100</v>
      </c>
      <c r="N226" s="254">
        <v>0</v>
      </c>
      <c r="O226" s="228">
        <f t="shared" ref="O226" si="37">IFERROR(N226/J226*100,)</f>
        <v>0</v>
      </c>
      <c r="P226" s="137" t="s">
        <v>396</v>
      </c>
      <c r="R226" s="316" t="s">
        <v>707</v>
      </c>
    </row>
    <row r="227" spans="1:18" x14ac:dyDescent="0.4">
      <c r="A227" s="471" t="s">
        <v>3</v>
      </c>
      <c r="B227" s="472"/>
      <c r="C227" s="472"/>
      <c r="D227" s="472"/>
      <c r="E227" s="472"/>
      <c r="F227" s="472"/>
      <c r="G227" s="472"/>
      <c r="H227" s="473"/>
      <c r="I227" s="162">
        <f>SUM(I226:I226)</f>
        <v>10507</v>
      </c>
      <c r="J227" s="162">
        <f>SUM(J226:J226)</f>
        <v>11634</v>
      </c>
      <c r="K227" s="163">
        <f>J227-I227</f>
        <v>1127</v>
      </c>
      <c r="L227" s="164">
        <f>IFERROR(K227/I227*100,0)</f>
        <v>10.726182544970019</v>
      </c>
      <c r="M227" s="164">
        <f>J227/J227*100</f>
        <v>100</v>
      </c>
      <c r="N227" s="165">
        <f>SUM(N226)</f>
        <v>0</v>
      </c>
      <c r="O227" s="165">
        <f t="shared" ref="O227" si="38">IFERROR(N227/J227*100,)</f>
        <v>0</v>
      </c>
      <c r="P227" s="165"/>
    </row>
    <row r="228" spans="1:18" x14ac:dyDescent="0.4">
      <c r="A228" s="270" t="s">
        <v>150</v>
      </c>
      <c r="B228" s="270"/>
      <c r="C228" s="270"/>
      <c r="D228" s="270"/>
      <c r="E228" s="270"/>
      <c r="F228" s="270"/>
      <c r="G228" s="270"/>
      <c r="H228" s="270"/>
      <c r="I228" s="317">
        <f>'Quadro Geral'!I16</f>
        <v>10507</v>
      </c>
      <c r="J228" s="317">
        <f>'Quadro Geral'!J16</f>
        <v>11634</v>
      </c>
      <c r="K228" s="270"/>
      <c r="L228" s="270"/>
      <c r="M228" s="270"/>
      <c r="N228" s="270"/>
      <c r="O228" s="270"/>
      <c r="P228" s="270"/>
    </row>
    <row r="229" spans="1:18" x14ac:dyDescent="0.35">
      <c r="A229" s="474" t="s">
        <v>320</v>
      </c>
      <c r="B229" s="475"/>
      <c r="C229" s="475"/>
      <c r="D229" s="475"/>
      <c r="E229" s="475"/>
      <c r="F229" s="475"/>
      <c r="G229" s="475"/>
      <c r="H229" s="475"/>
      <c r="I229" s="475"/>
      <c r="J229" s="475"/>
      <c r="K229" s="475"/>
      <c r="L229" s="475"/>
      <c r="M229" s="475"/>
      <c r="N229" s="475"/>
      <c r="O229" s="475"/>
      <c r="P229" s="476"/>
    </row>
    <row r="230" spans="1:18" x14ac:dyDescent="0.4">
      <c r="A230" s="477"/>
      <c r="B230" s="478"/>
      <c r="C230" s="478"/>
      <c r="D230" s="478"/>
      <c r="E230" s="478"/>
      <c r="F230" s="478"/>
      <c r="G230" s="478"/>
      <c r="H230" s="478"/>
      <c r="I230" s="478"/>
      <c r="J230" s="478"/>
      <c r="K230" s="478"/>
      <c r="L230" s="478"/>
      <c r="M230" s="478"/>
      <c r="N230" s="478"/>
      <c r="O230" s="478"/>
      <c r="P230" s="479"/>
    </row>
    <row r="232" spans="1:18" ht="36" customHeight="1" x14ac:dyDescent="0.35">
      <c r="A232" s="494" t="s">
        <v>244</v>
      </c>
      <c r="B232" s="494"/>
      <c r="C232" s="494"/>
      <c r="D232" s="494"/>
      <c r="E232" s="494"/>
      <c r="F232" s="494"/>
      <c r="G232" s="494"/>
      <c r="H232" s="494"/>
      <c r="I232" s="494"/>
      <c r="J232" s="494"/>
      <c r="K232" s="494"/>
      <c r="L232" s="494"/>
      <c r="M232" s="494"/>
      <c r="N232" s="494"/>
      <c r="O232" s="494"/>
      <c r="P232" s="494"/>
    </row>
    <row r="233" spans="1:18" ht="36" customHeight="1" x14ac:dyDescent="0.35">
      <c r="A233" s="486" t="s">
        <v>205</v>
      </c>
      <c r="B233" s="486"/>
      <c r="C233" s="486"/>
      <c r="D233" s="486"/>
      <c r="E233" s="486"/>
      <c r="F233" s="486"/>
      <c r="G233" s="486"/>
      <c r="H233" s="487" t="s">
        <v>363</v>
      </c>
      <c r="I233" s="488"/>
      <c r="J233" s="488"/>
      <c r="K233" s="488"/>
      <c r="L233" s="488"/>
      <c r="M233" s="488"/>
      <c r="N233" s="488"/>
      <c r="O233" s="488"/>
      <c r="P233" s="489"/>
    </row>
    <row r="234" spans="1:18" ht="36" customHeight="1" x14ac:dyDescent="0.35">
      <c r="A234" s="486" t="s">
        <v>211</v>
      </c>
      <c r="B234" s="486"/>
      <c r="C234" s="486"/>
      <c r="D234" s="486"/>
      <c r="E234" s="486"/>
      <c r="F234" s="486"/>
      <c r="G234" s="486"/>
      <c r="H234" s="487" t="s">
        <v>396</v>
      </c>
      <c r="I234" s="488"/>
      <c r="J234" s="488"/>
      <c r="K234" s="488"/>
      <c r="L234" s="488"/>
      <c r="M234" s="488"/>
      <c r="N234" s="488"/>
      <c r="O234" s="488"/>
      <c r="P234" s="489"/>
    </row>
    <row r="235" spans="1:18" ht="36" customHeight="1" x14ac:dyDescent="0.35">
      <c r="A235" s="486" t="s">
        <v>245</v>
      </c>
      <c r="B235" s="486"/>
      <c r="C235" s="486"/>
      <c r="D235" s="486"/>
      <c r="E235" s="486"/>
      <c r="F235" s="486"/>
      <c r="G235" s="486"/>
      <c r="H235" s="487" t="s">
        <v>370</v>
      </c>
      <c r="I235" s="488"/>
      <c r="J235" s="488"/>
      <c r="K235" s="488"/>
      <c r="L235" s="488"/>
      <c r="M235" s="488"/>
      <c r="N235" s="488"/>
      <c r="O235" s="488"/>
      <c r="P235" s="489"/>
    </row>
    <row r="236" spans="1:18" ht="36" customHeight="1" x14ac:dyDescent="0.35">
      <c r="A236" s="486" t="s">
        <v>212</v>
      </c>
      <c r="B236" s="486"/>
      <c r="C236" s="486"/>
      <c r="D236" s="486"/>
      <c r="E236" s="486"/>
      <c r="F236" s="486"/>
      <c r="G236" s="486"/>
      <c r="H236" s="495" t="s">
        <v>782</v>
      </c>
      <c r="I236" s="496"/>
      <c r="J236" s="496"/>
      <c r="K236" s="496"/>
      <c r="L236" s="496"/>
      <c r="M236" s="496"/>
      <c r="N236" s="496"/>
      <c r="O236" s="496"/>
      <c r="P236" s="496"/>
    </row>
    <row r="237" spans="1:18" ht="36" customHeight="1" x14ac:dyDescent="0.35">
      <c r="A237" s="486" t="s">
        <v>246</v>
      </c>
      <c r="B237" s="486"/>
      <c r="C237" s="486"/>
      <c r="D237" s="486"/>
      <c r="E237" s="486"/>
      <c r="F237" s="486"/>
      <c r="G237" s="486"/>
      <c r="H237" s="487" t="s">
        <v>341</v>
      </c>
      <c r="I237" s="488"/>
      <c r="J237" s="488"/>
      <c r="K237" s="488"/>
      <c r="L237" s="488"/>
      <c r="M237" s="488"/>
      <c r="N237" s="488"/>
      <c r="O237" s="488"/>
      <c r="P237" s="489"/>
    </row>
    <row r="238" spans="1:18" ht="36" customHeight="1" x14ac:dyDescent="0.35">
      <c r="A238" s="486" t="s">
        <v>213</v>
      </c>
      <c r="B238" s="486"/>
      <c r="C238" s="486"/>
      <c r="D238" s="486"/>
      <c r="E238" s="486"/>
      <c r="F238" s="486"/>
      <c r="G238" s="486"/>
      <c r="H238" s="487" t="s">
        <v>97</v>
      </c>
      <c r="I238" s="488"/>
      <c r="J238" s="488"/>
      <c r="K238" s="488"/>
      <c r="L238" s="488"/>
      <c r="M238" s="488"/>
      <c r="N238" s="488"/>
      <c r="O238" s="488"/>
      <c r="P238" s="489"/>
    </row>
    <row r="239" spans="1:18" ht="36" customHeight="1" x14ac:dyDescent="0.35">
      <c r="A239" s="486" t="s">
        <v>701</v>
      </c>
      <c r="B239" s="486"/>
      <c r="C239" s="486"/>
      <c r="D239" s="486"/>
      <c r="E239" s="486"/>
      <c r="F239" s="486"/>
      <c r="G239" s="486"/>
      <c r="H239" s="487" t="s">
        <v>61</v>
      </c>
      <c r="I239" s="488"/>
      <c r="J239" s="488"/>
      <c r="K239" s="488"/>
      <c r="L239" s="488"/>
      <c r="M239" s="488"/>
      <c r="N239" s="488"/>
      <c r="O239" s="488"/>
      <c r="P239" s="489"/>
    </row>
    <row r="240" spans="1:18" ht="36" customHeight="1" x14ac:dyDescent="0.35">
      <c r="A240" s="378" t="s">
        <v>247</v>
      </c>
      <c r="B240" s="378"/>
      <c r="C240" s="378"/>
      <c r="D240" s="378"/>
      <c r="E240" s="378"/>
      <c r="F240" s="378"/>
      <c r="G240" s="378"/>
      <c r="H240" s="490" t="s">
        <v>414</v>
      </c>
      <c r="I240" s="491"/>
      <c r="J240" s="491"/>
      <c r="K240" s="491"/>
      <c r="L240" s="491"/>
      <c r="M240" s="491"/>
      <c r="N240" s="491"/>
      <c r="O240" s="491"/>
      <c r="P240" s="492"/>
    </row>
    <row r="241" spans="1:18" x14ac:dyDescent="0.35">
      <c r="A241" s="493"/>
      <c r="B241" s="493"/>
      <c r="C241" s="493"/>
      <c r="D241" s="493"/>
      <c r="E241" s="493"/>
      <c r="F241" s="493"/>
      <c r="G241" s="493"/>
      <c r="H241" s="493"/>
      <c r="I241" s="493"/>
      <c r="J241" s="493"/>
      <c r="K241" s="493"/>
      <c r="L241" s="493"/>
      <c r="M241" s="493"/>
      <c r="N241" s="493"/>
      <c r="O241" s="493"/>
      <c r="P241" s="493"/>
    </row>
    <row r="242" spans="1:18" x14ac:dyDescent="0.35">
      <c r="A242" s="480" t="s">
        <v>248</v>
      </c>
      <c r="B242" s="481" t="s">
        <v>249</v>
      </c>
      <c r="C242" s="482"/>
      <c r="D242" s="482"/>
      <c r="E242" s="482"/>
      <c r="F242" s="483"/>
      <c r="G242" s="481" t="s">
        <v>5</v>
      </c>
      <c r="H242" s="483"/>
      <c r="I242" s="480" t="s">
        <v>250</v>
      </c>
      <c r="J242" s="480"/>
      <c r="K242" s="480" t="s">
        <v>11</v>
      </c>
      <c r="L242" s="480"/>
      <c r="M242" s="480" t="s">
        <v>251</v>
      </c>
      <c r="N242" s="481" t="s">
        <v>226</v>
      </c>
      <c r="O242" s="483"/>
      <c r="P242" s="480" t="s">
        <v>8</v>
      </c>
    </row>
    <row r="243" spans="1:18" x14ac:dyDescent="0.35">
      <c r="A243" s="480"/>
      <c r="B243" s="480" t="s">
        <v>4</v>
      </c>
      <c r="C243" s="481" t="s">
        <v>252</v>
      </c>
      <c r="D243" s="483"/>
      <c r="E243" s="480" t="s">
        <v>219</v>
      </c>
      <c r="F243" s="484" t="s">
        <v>253</v>
      </c>
      <c r="G243" s="480" t="s">
        <v>6</v>
      </c>
      <c r="H243" s="480" t="s">
        <v>7</v>
      </c>
      <c r="I243" s="480" t="s">
        <v>254</v>
      </c>
      <c r="J243" s="480" t="s">
        <v>257</v>
      </c>
      <c r="K243" s="480" t="s">
        <v>218</v>
      </c>
      <c r="L243" s="480" t="s">
        <v>260</v>
      </c>
      <c r="M243" s="480"/>
      <c r="N243" s="484" t="s">
        <v>122</v>
      </c>
      <c r="O243" s="484" t="s">
        <v>227</v>
      </c>
      <c r="P243" s="480"/>
    </row>
    <row r="244" spans="1:18" x14ac:dyDescent="0.35">
      <c r="A244" s="480"/>
      <c r="B244" s="480"/>
      <c r="C244" s="218" t="s">
        <v>255</v>
      </c>
      <c r="D244" s="218" t="s">
        <v>256</v>
      </c>
      <c r="E244" s="480"/>
      <c r="F244" s="485"/>
      <c r="G244" s="480"/>
      <c r="H244" s="480"/>
      <c r="I244" s="480"/>
      <c r="J244" s="480"/>
      <c r="K244" s="480"/>
      <c r="L244" s="480"/>
      <c r="M244" s="480"/>
      <c r="N244" s="485"/>
      <c r="O244" s="485"/>
      <c r="P244" s="480"/>
    </row>
    <row r="245" spans="1:18" ht="126" customHeight="1" x14ac:dyDescent="0.25">
      <c r="A245" s="350">
        <v>1</v>
      </c>
      <c r="B245" s="350" t="s">
        <v>732</v>
      </c>
      <c r="C245" s="350" t="s">
        <v>730</v>
      </c>
      <c r="D245" s="350" t="s">
        <v>731</v>
      </c>
      <c r="E245" s="350" t="s">
        <v>733</v>
      </c>
      <c r="F245" s="350" t="s">
        <v>423</v>
      </c>
      <c r="G245" s="138">
        <v>43101</v>
      </c>
      <c r="H245" s="138">
        <v>43465</v>
      </c>
      <c r="I245" s="224">
        <v>22873</v>
      </c>
      <c r="J245" s="224">
        <v>0</v>
      </c>
      <c r="K245" s="225">
        <f t="shared" ref="K245" si="39">J245-I245</f>
        <v>-22873</v>
      </c>
      <c r="L245" s="226">
        <f t="shared" ref="L245:L246" si="40">IFERROR(K245/I245*100,0)</f>
        <v>-100</v>
      </c>
      <c r="M245" s="226">
        <f>J245/J248*100</f>
        <v>0</v>
      </c>
      <c r="N245" s="227">
        <f>J245</f>
        <v>0</v>
      </c>
      <c r="O245" s="228">
        <f t="shared" ref="O245:O247" si="41">IFERROR(N245/J245*100,)</f>
        <v>0</v>
      </c>
      <c r="P245" s="137" t="s">
        <v>396</v>
      </c>
      <c r="R245" s="316" t="s">
        <v>707</v>
      </c>
    </row>
    <row r="246" spans="1:18" ht="126" customHeight="1" x14ac:dyDescent="0.35">
      <c r="A246" s="350">
        <v>2</v>
      </c>
      <c r="B246" s="350" t="s">
        <v>732</v>
      </c>
      <c r="C246" s="350" t="s">
        <v>730</v>
      </c>
      <c r="D246" s="350" t="s">
        <v>731</v>
      </c>
      <c r="E246" s="350" t="s">
        <v>733</v>
      </c>
      <c r="F246" s="350" t="s">
        <v>423</v>
      </c>
      <c r="G246" s="138">
        <v>43101</v>
      </c>
      <c r="H246" s="138">
        <v>43465</v>
      </c>
      <c r="I246" s="224">
        <v>2228</v>
      </c>
      <c r="J246" s="224">
        <v>0</v>
      </c>
      <c r="K246" s="225">
        <f>J246-I246</f>
        <v>-2228</v>
      </c>
      <c r="L246" s="226">
        <f t="shared" si="40"/>
        <v>-100</v>
      </c>
      <c r="M246" s="226">
        <f>J246/J248*100</f>
        <v>0</v>
      </c>
      <c r="N246" s="352">
        <v>0</v>
      </c>
      <c r="O246" s="228">
        <f t="shared" si="41"/>
        <v>0</v>
      </c>
      <c r="P246" s="137" t="s">
        <v>396</v>
      </c>
      <c r="R246" s="318" t="s">
        <v>712</v>
      </c>
    </row>
    <row r="247" spans="1:18" ht="126" customHeight="1" x14ac:dyDescent="0.35">
      <c r="A247" s="350">
        <v>3</v>
      </c>
      <c r="B247" s="350" t="s">
        <v>732</v>
      </c>
      <c r="C247" s="350" t="s">
        <v>730</v>
      </c>
      <c r="D247" s="350" t="s">
        <v>731</v>
      </c>
      <c r="E247" s="350" t="s">
        <v>783</v>
      </c>
      <c r="F247" s="350" t="s">
        <v>423</v>
      </c>
      <c r="G247" s="362"/>
      <c r="H247" s="363"/>
      <c r="I247" s="224">
        <v>0</v>
      </c>
      <c r="J247" s="224">
        <v>22543</v>
      </c>
      <c r="K247" s="225">
        <f>J247-I247</f>
        <v>22543</v>
      </c>
      <c r="L247" s="226">
        <f t="shared" ref="L247" si="42">IFERROR(K247/I247*100,0)</f>
        <v>0</v>
      </c>
      <c r="M247" s="226">
        <f>J247/J248*100</f>
        <v>100</v>
      </c>
      <c r="N247" s="352">
        <f>J247</f>
        <v>22543</v>
      </c>
      <c r="O247" s="228">
        <f t="shared" si="41"/>
        <v>100</v>
      </c>
      <c r="P247" s="137" t="s">
        <v>396</v>
      </c>
      <c r="R247" s="318"/>
    </row>
    <row r="248" spans="1:18" x14ac:dyDescent="0.4">
      <c r="A248" s="471" t="s">
        <v>3</v>
      </c>
      <c r="B248" s="472"/>
      <c r="C248" s="472"/>
      <c r="D248" s="472"/>
      <c r="E248" s="472"/>
      <c r="F248" s="472"/>
      <c r="G248" s="472"/>
      <c r="H248" s="473"/>
      <c r="I248" s="162">
        <f>SUM(I245:I247)</f>
        <v>25101</v>
      </c>
      <c r="J248" s="162">
        <f>SUM(J245:J247)</f>
        <v>22543</v>
      </c>
      <c r="K248" s="163">
        <f>J248-I248</f>
        <v>-2558</v>
      </c>
      <c r="L248" s="164">
        <f>IFERROR(K248/I248*100,0)</f>
        <v>-10.190829050635433</v>
      </c>
      <c r="M248" s="164">
        <f>IFERROR(J248/$J$21*100,0)</f>
        <v>101.1305010990983</v>
      </c>
      <c r="N248" s="162">
        <f>SUM(N245:N247)</f>
        <v>22543</v>
      </c>
      <c r="O248" s="162">
        <f>SUM(O245:O247)</f>
        <v>100</v>
      </c>
      <c r="P248" s="165"/>
    </row>
    <row r="249" spans="1:18" x14ac:dyDescent="0.4">
      <c r="A249" s="270" t="s">
        <v>150</v>
      </c>
      <c r="B249" s="270"/>
      <c r="C249" s="270"/>
      <c r="D249" s="270"/>
      <c r="E249" s="270"/>
      <c r="F249" s="270"/>
      <c r="G249" s="270"/>
      <c r="H249" s="270"/>
      <c r="I249" s="270">
        <f>'Quadro Geral'!I14</f>
        <v>25101</v>
      </c>
      <c r="J249" s="270">
        <f>'Quadro Geral'!J15</f>
        <v>4390</v>
      </c>
      <c r="K249" s="270"/>
      <c r="L249" s="270"/>
      <c r="M249" s="270"/>
      <c r="N249" s="270">
        <f>'Quadro Geral'!K14</f>
        <v>22543</v>
      </c>
      <c r="O249" s="270"/>
      <c r="P249" s="270"/>
    </row>
    <row r="250" spans="1:18" x14ac:dyDescent="0.35">
      <c r="A250" s="474" t="s">
        <v>320</v>
      </c>
      <c r="B250" s="475"/>
      <c r="C250" s="475"/>
      <c r="D250" s="475"/>
      <c r="E250" s="475"/>
      <c r="F250" s="475"/>
      <c r="G250" s="475"/>
      <c r="H250" s="475"/>
      <c r="I250" s="475"/>
      <c r="J250" s="475"/>
      <c r="K250" s="475"/>
      <c r="L250" s="475"/>
      <c r="M250" s="475"/>
      <c r="N250" s="475"/>
      <c r="O250" s="475"/>
      <c r="P250" s="476"/>
    </row>
    <row r="251" spans="1:18" x14ac:dyDescent="0.4">
      <c r="A251" s="477"/>
      <c r="B251" s="478"/>
      <c r="C251" s="478"/>
      <c r="D251" s="478"/>
      <c r="E251" s="478"/>
      <c r="F251" s="478"/>
      <c r="G251" s="478"/>
      <c r="H251" s="478"/>
      <c r="I251" s="478"/>
      <c r="J251" s="478"/>
      <c r="K251" s="478"/>
      <c r="L251" s="478"/>
      <c r="M251" s="478"/>
      <c r="N251" s="478"/>
      <c r="O251" s="478"/>
      <c r="P251" s="479"/>
    </row>
    <row r="254" spans="1:18" x14ac:dyDescent="0.35">
      <c r="A254" s="494" t="s">
        <v>244</v>
      </c>
      <c r="B254" s="494"/>
      <c r="C254" s="494"/>
      <c r="D254" s="494"/>
      <c r="E254" s="494"/>
      <c r="F254" s="494"/>
      <c r="G254" s="494"/>
      <c r="H254" s="494"/>
      <c r="I254" s="494"/>
      <c r="J254" s="494"/>
      <c r="K254" s="494"/>
      <c r="L254" s="494"/>
      <c r="M254" s="494"/>
      <c r="N254" s="494"/>
      <c r="O254" s="494"/>
      <c r="P254" s="494"/>
    </row>
    <row r="255" spans="1:18" x14ac:dyDescent="0.35">
      <c r="A255" s="486" t="s">
        <v>205</v>
      </c>
      <c r="B255" s="486"/>
      <c r="C255" s="486"/>
      <c r="D255" s="486"/>
      <c r="E255" s="486"/>
      <c r="F255" s="486"/>
      <c r="G255" s="486"/>
      <c r="H255" s="487" t="s">
        <v>363</v>
      </c>
      <c r="I255" s="488"/>
      <c r="J255" s="488"/>
      <c r="K255" s="488"/>
      <c r="L255" s="488"/>
      <c r="M255" s="488"/>
      <c r="N255" s="488"/>
      <c r="O255" s="488"/>
      <c r="P255" s="489"/>
    </row>
    <row r="256" spans="1:18" x14ac:dyDescent="0.35">
      <c r="A256" s="486" t="s">
        <v>211</v>
      </c>
      <c r="B256" s="486"/>
      <c r="C256" s="486"/>
      <c r="D256" s="486"/>
      <c r="E256" s="486"/>
      <c r="F256" s="486"/>
      <c r="G256" s="486"/>
      <c r="H256" s="487" t="s">
        <v>396</v>
      </c>
      <c r="I256" s="488"/>
      <c r="J256" s="488"/>
      <c r="K256" s="488"/>
      <c r="L256" s="488"/>
      <c r="M256" s="488"/>
      <c r="N256" s="488"/>
      <c r="O256" s="488"/>
      <c r="P256" s="489"/>
    </row>
    <row r="257" spans="1:16" x14ac:dyDescent="0.35">
      <c r="A257" s="486" t="s">
        <v>245</v>
      </c>
      <c r="B257" s="486"/>
      <c r="C257" s="486"/>
      <c r="D257" s="486"/>
      <c r="E257" s="486"/>
      <c r="F257" s="486"/>
      <c r="G257" s="486"/>
      <c r="H257" s="487" t="s">
        <v>370</v>
      </c>
      <c r="I257" s="488"/>
      <c r="J257" s="488"/>
      <c r="K257" s="488"/>
      <c r="L257" s="488"/>
      <c r="M257" s="488"/>
      <c r="N257" s="488"/>
      <c r="O257" s="488"/>
      <c r="P257" s="489"/>
    </row>
    <row r="258" spans="1:16" x14ac:dyDescent="0.35">
      <c r="A258" s="486" t="s">
        <v>212</v>
      </c>
      <c r="B258" s="486"/>
      <c r="C258" s="486"/>
      <c r="D258" s="486"/>
      <c r="E258" s="486"/>
      <c r="F258" s="486"/>
      <c r="G258" s="486"/>
      <c r="H258" s="495" t="s">
        <v>725</v>
      </c>
      <c r="I258" s="496"/>
      <c r="J258" s="496"/>
      <c r="K258" s="496"/>
      <c r="L258" s="496"/>
      <c r="M258" s="496"/>
      <c r="N258" s="496"/>
      <c r="O258" s="496"/>
      <c r="P258" s="496"/>
    </row>
    <row r="259" spans="1:16" x14ac:dyDescent="0.35">
      <c r="A259" s="486" t="s">
        <v>246</v>
      </c>
      <c r="B259" s="486"/>
      <c r="C259" s="486"/>
      <c r="D259" s="486"/>
      <c r="E259" s="486"/>
      <c r="F259" s="486"/>
      <c r="G259" s="486"/>
      <c r="H259" s="487" t="s">
        <v>341</v>
      </c>
      <c r="I259" s="488"/>
      <c r="J259" s="488"/>
      <c r="K259" s="488"/>
      <c r="L259" s="488"/>
      <c r="M259" s="488"/>
      <c r="N259" s="488"/>
      <c r="O259" s="488"/>
      <c r="P259" s="489"/>
    </row>
    <row r="260" spans="1:16" x14ac:dyDescent="0.35">
      <c r="A260" s="486" t="s">
        <v>213</v>
      </c>
      <c r="B260" s="486"/>
      <c r="C260" s="486"/>
      <c r="D260" s="486"/>
      <c r="E260" s="486"/>
      <c r="F260" s="486"/>
      <c r="G260" s="486"/>
      <c r="H260" s="487" t="s">
        <v>97</v>
      </c>
      <c r="I260" s="488"/>
      <c r="J260" s="488"/>
      <c r="K260" s="488"/>
      <c r="L260" s="488"/>
      <c r="M260" s="488"/>
      <c r="N260" s="488"/>
      <c r="O260" s="488"/>
      <c r="P260" s="489"/>
    </row>
    <row r="261" spans="1:16" x14ac:dyDescent="0.35">
      <c r="A261" s="486" t="s">
        <v>701</v>
      </c>
      <c r="B261" s="486"/>
      <c r="C261" s="486"/>
      <c r="D261" s="486"/>
      <c r="E261" s="486"/>
      <c r="F261" s="486"/>
      <c r="G261" s="486"/>
      <c r="H261" s="487" t="s">
        <v>61</v>
      </c>
      <c r="I261" s="488"/>
      <c r="J261" s="488"/>
      <c r="K261" s="488"/>
      <c r="L261" s="488"/>
      <c r="M261" s="488"/>
      <c r="N261" s="488"/>
      <c r="O261" s="488"/>
      <c r="P261" s="489"/>
    </row>
    <row r="262" spans="1:16" x14ac:dyDescent="0.35">
      <c r="A262" s="378" t="s">
        <v>247</v>
      </c>
      <c r="B262" s="378"/>
      <c r="C262" s="378"/>
      <c r="D262" s="378"/>
      <c r="E262" s="378"/>
      <c r="F262" s="378"/>
      <c r="G262" s="378"/>
      <c r="H262" s="490" t="s">
        <v>414</v>
      </c>
      <c r="I262" s="491"/>
      <c r="J262" s="491"/>
      <c r="K262" s="491"/>
      <c r="L262" s="491"/>
      <c r="M262" s="491"/>
      <c r="N262" s="491"/>
      <c r="O262" s="491"/>
      <c r="P262" s="492"/>
    </row>
    <row r="263" spans="1:16" x14ac:dyDescent="0.35">
      <c r="A263" s="493"/>
      <c r="B263" s="493"/>
      <c r="C263" s="493"/>
      <c r="D263" s="493"/>
      <c r="E263" s="493"/>
      <c r="F263" s="493"/>
      <c r="G263" s="493"/>
      <c r="H263" s="493"/>
      <c r="I263" s="493"/>
      <c r="J263" s="493"/>
      <c r="K263" s="493"/>
      <c r="L263" s="493"/>
      <c r="M263" s="493"/>
      <c r="N263" s="493"/>
      <c r="O263" s="493"/>
      <c r="P263" s="493"/>
    </row>
    <row r="264" spans="1:16" x14ac:dyDescent="0.35">
      <c r="A264" s="480" t="s">
        <v>248</v>
      </c>
      <c r="B264" s="481" t="s">
        <v>249</v>
      </c>
      <c r="C264" s="482"/>
      <c r="D264" s="482"/>
      <c r="E264" s="482"/>
      <c r="F264" s="483"/>
      <c r="G264" s="481" t="s">
        <v>5</v>
      </c>
      <c r="H264" s="483"/>
      <c r="I264" s="480" t="s">
        <v>250</v>
      </c>
      <c r="J264" s="480"/>
      <c r="K264" s="480" t="s">
        <v>11</v>
      </c>
      <c r="L264" s="480"/>
      <c r="M264" s="480" t="s">
        <v>251</v>
      </c>
      <c r="N264" s="481" t="s">
        <v>226</v>
      </c>
      <c r="O264" s="483"/>
      <c r="P264" s="480" t="s">
        <v>8</v>
      </c>
    </row>
    <row r="265" spans="1:16" x14ac:dyDescent="0.35">
      <c r="A265" s="480"/>
      <c r="B265" s="480" t="s">
        <v>4</v>
      </c>
      <c r="C265" s="481" t="s">
        <v>252</v>
      </c>
      <c r="D265" s="483"/>
      <c r="E265" s="480" t="s">
        <v>219</v>
      </c>
      <c r="F265" s="484" t="s">
        <v>253</v>
      </c>
      <c r="G265" s="480" t="s">
        <v>6</v>
      </c>
      <c r="H265" s="480" t="s">
        <v>7</v>
      </c>
      <c r="I265" s="480" t="s">
        <v>254</v>
      </c>
      <c r="J265" s="480" t="s">
        <v>257</v>
      </c>
      <c r="K265" s="480" t="s">
        <v>218</v>
      </c>
      <c r="L265" s="480" t="s">
        <v>260</v>
      </c>
      <c r="M265" s="480"/>
      <c r="N265" s="484" t="s">
        <v>122</v>
      </c>
      <c r="O265" s="484" t="s">
        <v>227</v>
      </c>
      <c r="P265" s="480"/>
    </row>
    <row r="266" spans="1:16" x14ac:dyDescent="0.35">
      <c r="A266" s="480"/>
      <c r="B266" s="480"/>
      <c r="C266" s="355" t="s">
        <v>255</v>
      </c>
      <c r="D266" s="355" t="s">
        <v>256</v>
      </c>
      <c r="E266" s="480"/>
      <c r="F266" s="485"/>
      <c r="G266" s="480"/>
      <c r="H266" s="480"/>
      <c r="I266" s="480"/>
      <c r="J266" s="480"/>
      <c r="K266" s="480"/>
      <c r="L266" s="480"/>
      <c r="M266" s="480"/>
      <c r="N266" s="485"/>
      <c r="O266" s="485"/>
      <c r="P266" s="480"/>
    </row>
    <row r="267" spans="1:16" ht="78.75" x14ac:dyDescent="0.35">
      <c r="A267" s="350">
        <v>1</v>
      </c>
      <c r="B267" s="350" t="s">
        <v>732</v>
      </c>
      <c r="C267" s="350" t="s">
        <v>730</v>
      </c>
      <c r="D267" s="350" t="s">
        <v>731</v>
      </c>
      <c r="E267" s="350" t="s">
        <v>784</v>
      </c>
      <c r="F267" s="350" t="s">
        <v>423</v>
      </c>
      <c r="G267" s="138">
        <v>43101</v>
      </c>
      <c r="H267" s="138">
        <v>43465</v>
      </c>
      <c r="I267" s="224">
        <v>0</v>
      </c>
      <c r="J267" s="224">
        <v>4390</v>
      </c>
      <c r="K267" s="225">
        <f t="shared" ref="K267" si="43">J267-I267</f>
        <v>4390</v>
      </c>
      <c r="L267" s="226">
        <f t="shared" ref="L267" si="44">IFERROR(K267/I267*100,0)</f>
        <v>0</v>
      </c>
      <c r="M267" s="226">
        <f>J267/J268*100</f>
        <v>100</v>
      </c>
      <c r="N267" s="352">
        <f>K267</f>
        <v>4390</v>
      </c>
      <c r="O267" s="228">
        <f t="shared" ref="O267" si="45">IFERROR(N267/J267*100,)</f>
        <v>100</v>
      </c>
      <c r="P267" s="137" t="s">
        <v>396</v>
      </c>
    </row>
    <row r="268" spans="1:16" x14ac:dyDescent="0.4">
      <c r="A268" s="471" t="s">
        <v>3</v>
      </c>
      <c r="B268" s="472"/>
      <c r="C268" s="472"/>
      <c r="D268" s="472"/>
      <c r="E268" s="472"/>
      <c r="F268" s="472"/>
      <c r="G268" s="472"/>
      <c r="H268" s="473"/>
      <c r="I268" s="162">
        <f>SUM(I267:I267)</f>
        <v>0</v>
      </c>
      <c r="J268" s="162">
        <f>SUM(J267:J267)</f>
        <v>4390</v>
      </c>
      <c r="K268" s="163">
        <f>J268-I268</f>
        <v>4390</v>
      </c>
      <c r="L268" s="164">
        <f>IFERROR(K268/I268*100,0)</f>
        <v>0</v>
      </c>
      <c r="M268" s="164">
        <f>IFERROR(J268/$J$21*100,0)</f>
        <v>19.694046924767843</v>
      </c>
      <c r="N268" s="165">
        <f>SUM(N267:N267)</f>
        <v>4390</v>
      </c>
      <c r="O268" s="165">
        <f t="shared" ref="O268" si="46">IFERROR(N268/J268*100,)</f>
        <v>100</v>
      </c>
      <c r="P268" s="165"/>
    </row>
    <row r="269" spans="1:16" x14ac:dyDescent="0.4">
      <c r="A269" s="270" t="s">
        <v>150</v>
      </c>
      <c r="B269" s="270"/>
      <c r="C269" s="270"/>
      <c r="D269" s="270"/>
      <c r="E269" s="270"/>
      <c r="F269" s="270"/>
      <c r="G269" s="270"/>
      <c r="H269" s="270"/>
      <c r="I269" s="270">
        <f>'Quadro Geral'!I35</f>
        <v>0</v>
      </c>
      <c r="J269" s="270">
        <f>'Quadro Geral'!J36</f>
        <v>0</v>
      </c>
      <c r="K269" s="270"/>
      <c r="L269" s="270"/>
      <c r="M269" s="270"/>
      <c r="N269" s="270">
        <f>'Quadro Geral'!K35</f>
        <v>0</v>
      </c>
      <c r="O269" s="270"/>
      <c r="P269" s="270"/>
    </row>
    <row r="270" spans="1:16" x14ac:dyDescent="0.35">
      <c r="A270" s="474" t="s">
        <v>320</v>
      </c>
      <c r="B270" s="475"/>
      <c r="C270" s="475"/>
      <c r="D270" s="475"/>
      <c r="E270" s="475"/>
      <c r="F270" s="475"/>
      <c r="G270" s="475"/>
      <c r="H270" s="475"/>
      <c r="I270" s="475"/>
      <c r="J270" s="475"/>
      <c r="K270" s="475"/>
      <c r="L270" s="475"/>
      <c r="M270" s="475"/>
      <c r="N270" s="475"/>
      <c r="O270" s="475"/>
      <c r="P270" s="476"/>
    </row>
    <row r="271" spans="1:16" x14ac:dyDescent="0.4">
      <c r="A271" s="477"/>
      <c r="B271" s="478"/>
      <c r="C271" s="478"/>
      <c r="D271" s="478"/>
      <c r="E271" s="478"/>
      <c r="F271" s="478"/>
      <c r="G271" s="478"/>
      <c r="H271" s="478"/>
      <c r="I271" s="478"/>
      <c r="J271" s="478"/>
      <c r="K271" s="478"/>
      <c r="L271" s="478"/>
      <c r="M271" s="478"/>
      <c r="N271" s="478"/>
      <c r="O271" s="478"/>
      <c r="P271" s="479"/>
    </row>
    <row r="273" spans="1:18" x14ac:dyDescent="0.35">
      <c r="A273" s="494" t="s">
        <v>244</v>
      </c>
      <c r="B273" s="494"/>
      <c r="C273" s="494"/>
      <c r="D273" s="494"/>
      <c r="E273" s="494"/>
      <c r="F273" s="494"/>
      <c r="G273" s="494"/>
      <c r="H273" s="494"/>
      <c r="I273" s="494"/>
      <c r="J273" s="494"/>
      <c r="K273" s="494"/>
      <c r="L273" s="494"/>
      <c r="M273" s="494"/>
      <c r="N273" s="494"/>
      <c r="O273" s="494"/>
      <c r="P273" s="494"/>
    </row>
    <row r="274" spans="1:18" x14ac:dyDescent="0.35">
      <c r="A274" s="486" t="s">
        <v>205</v>
      </c>
      <c r="B274" s="486"/>
      <c r="C274" s="486"/>
      <c r="D274" s="486"/>
      <c r="E274" s="486"/>
      <c r="F274" s="486"/>
      <c r="G274" s="486"/>
      <c r="H274" s="487" t="s">
        <v>363</v>
      </c>
      <c r="I274" s="488"/>
      <c r="J274" s="488"/>
      <c r="K274" s="488"/>
      <c r="L274" s="488"/>
      <c r="M274" s="488"/>
      <c r="N274" s="488"/>
      <c r="O274" s="488"/>
      <c r="P274" s="489"/>
    </row>
    <row r="275" spans="1:18" ht="26.25" customHeight="1" x14ac:dyDescent="0.35">
      <c r="A275" s="486" t="s">
        <v>211</v>
      </c>
      <c r="B275" s="486"/>
      <c r="C275" s="486"/>
      <c r="D275" s="486"/>
      <c r="E275" s="486"/>
      <c r="F275" s="486"/>
      <c r="G275" s="486"/>
      <c r="H275" s="487" t="s">
        <v>396</v>
      </c>
      <c r="I275" s="488"/>
      <c r="J275" s="488"/>
      <c r="K275" s="488"/>
      <c r="L275" s="488"/>
      <c r="M275" s="488"/>
      <c r="N275" s="488"/>
      <c r="O275" s="488"/>
      <c r="P275" s="489"/>
    </row>
    <row r="276" spans="1:18" x14ac:dyDescent="0.35">
      <c r="A276" s="486" t="s">
        <v>245</v>
      </c>
      <c r="B276" s="486"/>
      <c r="C276" s="486"/>
      <c r="D276" s="486"/>
      <c r="E276" s="486"/>
      <c r="F276" s="486"/>
      <c r="G276" s="486"/>
      <c r="H276" s="487" t="s">
        <v>370</v>
      </c>
      <c r="I276" s="488"/>
      <c r="J276" s="488"/>
      <c r="K276" s="488"/>
      <c r="L276" s="488"/>
      <c r="M276" s="488"/>
      <c r="N276" s="488"/>
      <c r="O276" s="488"/>
      <c r="P276" s="489"/>
    </row>
    <row r="277" spans="1:18" x14ac:dyDescent="0.35">
      <c r="A277" s="486" t="s">
        <v>212</v>
      </c>
      <c r="B277" s="486"/>
      <c r="C277" s="486"/>
      <c r="D277" s="486"/>
      <c r="E277" s="486"/>
      <c r="F277" s="486"/>
      <c r="G277" s="486"/>
      <c r="H277" s="495" t="s">
        <v>326</v>
      </c>
      <c r="I277" s="496"/>
      <c r="J277" s="496"/>
      <c r="K277" s="496"/>
      <c r="L277" s="496"/>
      <c r="M277" s="496"/>
      <c r="N277" s="496"/>
      <c r="O277" s="496"/>
      <c r="P277" s="507"/>
    </row>
    <row r="278" spans="1:18" ht="26.25" customHeight="1" x14ac:dyDescent="0.35">
      <c r="A278" s="486" t="s">
        <v>246</v>
      </c>
      <c r="B278" s="486"/>
      <c r="C278" s="486"/>
      <c r="D278" s="486"/>
      <c r="E278" s="486"/>
      <c r="F278" s="486"/>
      <c r="G278" s="486"/>
      <c r="H278" s="487" t="s">
        <v>340</v>
      </c>
      <c r="I278" s="488"/>
      <c r="J278" s="488"/>
      <c r="K278" s="488"/>
      <c r="L278" s="488"/>
      <c r="M278" s="488"/>
      <c r="N278" s="488"/>
      <c r="O278" s="488"/>
      <c r="P278" s="489"/>
    </row>
    <row r="279" spans="1:18" ht="26.25" customHeight="1" x14ac:dyDescent="0.35">
      <c r="A279" s="486" t="s">
        <v>213</v>
      </c>
      <c r="B279" s="486"/>
      <c r="C279" s="486"/>
      <c r="D279" s="486"/>
      <c r="E279" s="486"/>
      <c r="F279" s="486"/>
      <c r="G279" s="486"/>
      <c r="H279" s="487" t="s">
        <v>74</v>
      </c>
      <c r="I279" s="488"/>
      <c r="J279" s="488"/>
      <c r="K279" s="488"/>
      <c r="L279" s="488"/>
      <c r="M279" s="488"/>
      <c r="N279" s="488"/>
      <c r="O279" s="488"/>
      <c r="P279" s="489"/>
    </row>
    <row r="280" spans="1:18" ht="26.25" customHeight="1" x14ac:dyDescent="0.4">
      <c r="A280" s="486" t="s">
        <v>701</v>
      </c>
      <c r="B280" s="486"/>
      <c r="C280" s="486"/>
      <c r="D280" s="486"/>
      <c r="E280" s="486"/>
      <c r="F280" s="486"/>
      <c r="G280" s="486"/>
      <c r="H280" s="500" t="s">
        <v>56</v>
      </c>
      <c r="I280" s="501"/>
      <c r="J280" s="501"/>
      <c r="K280" s="501"/>
      <c r="L280" s="501"/>
      <c r="M280" s="501"/>
      <c r="N280" s="501"/>
      <c r="O280" s="501"/>
      <c r="P280" s="502"/>
    </row>
    <row r="281" spans="1:18" ht="26.25" customHeight="1" x14ac:dyDescent="0.35">
      <c r="A281" s="378" t="s">
        <v>247</v>
      </c>
      <c r="B281" s="378"/>
      <c r="C281" s="378"/>
      <c r="D281" s="378"/>
      <c r="E281" s="378"/>
      <c r="F281" s="378"/>
      <c r="G281" s="378"/>
      <c r="H281" s="490" t="s">
        <v>424</v>
      </c>
      <c r="I281" s="491"/>
      <c r="J281" s="491"/>
      <c r="K281" s="491"/>
      <c r="L281" s="491"/>
      <c r="M281" s="491"/>
      <c r="N281" s="491"/>
      <c r="O281" s="491"/>
      <c r="P281" s="492"/>
    </row>
    <row r="282" spans="1:18" x14ac:dyDescent="0.35">
      <c r="A282" s="493"/>
      <c r="B282" s="493"/>
      <c r="C282" s="493"/>
      <c r="D282" s="493"/>
      <c r="E282" s="493"/>
      <c r="F282" s="493"/>
      <c r="G282" s="493"/>
      <c r="H282" s="493"/>
      <c r="I282" s="493"/>
      <c r="J282" s="493"/>
      <c r="K282" s="493"/>
      <c r="L282" s="493"/>
      <c r="M282" s="493"/>
      <c r="N282" s="493"/>
      <c r="O282" s="493"/>
      <c r="P282" s="493"/>
    </row>
    <row r="283" spans="1:18" x14ac:dyDescent="0.35">
      <c r="A283" s="480" t="s">
        <v>248</v>
      </c>
      <c r="B283" s="481" t="s">
        <v>249</v>
      </c>
      <c r="C283" s="482"/>
      <c r="D283" s="482"/>
      <c r="E283" s="482"/>
      <c r="F283" s="483"/>
      <c r="G283" s="481" t="s">
        <v>5</v>
      </c>
      <c r="H283" s="483"/>
      <c r="I283" s="480" t="s">
        <v>250</v>
      </c>
      <c r="J283" s="480"/>
      <c r="K283" s="480" t="s">
        <v>11</v>
      </c>
      <c r="L283" s="480"/>
      <c r="M283" s="480" t="s">
        <v>251</v>
      </c>
      <c r="N283" s="481" t="s">
        <v>226</v>
      </c>
      <c r="O283" s="483"/>
      <c r="P283" s="480" t="s">
        <v>8</v>
      </c>
    </row>
    <row r="284" spans="1:18" x14ac:dyDescent="0.35">
      <c r="A284" s="480"/>
      <c r="B284" s="480" t="s">
        <v>4</v>
      </c>
      <c r="C284" s="481" t="s">
        <v>252</v>
      </c>
      <c r="D284" s="483"/>
      <c r="E284" s="480" t="s">
        <v>219</v>
      </c>
      <c r="F284" s="484" t="s">
        <v>253</v>
      </c>
      <c r="G284" s="480" t="s">
        <v>6</v>
      </c>
      <c r="H284" s="480" t="s">
        <v>7</v>
      </c>
      <c r="I284" s="480" t="s">
        <v>254</v>
      </c>
      <c r="J284" s="480" t="s">
        <v>257</v>
      </c>
      <c r="K284" s="480" t="s">
        <v>218</v>
      </c>
      <c r="L284" s="480" t="s">
        <v>260</v>
      </c>
      <c r="M284" s="480"/>
      <c r="N284" s="484" t="s">
        <v>122</v>
      </c>
      <c r="O284" s="484" t="s">
        <v>227</v>
      </c>
      <c r="P284" s="480"/>
    </row>
    <row r="285" spans="1:18" x14ac:dyDescent="0.35">
      <c r="A285" s="480"/>
      <c r="B285" s="480"/>
      <c r="C285" s="218" t="s">
        <v>255</v>
      </c>
      <c r="D285" s="218" t="s">
        <v>256</v>
      </c>
      <c r="E285" s="480"/>
      <c r="F285" s="485"/>
      <c r="G285" s="480"/>
      <c r="H285" s="480"/>
      <c r="I285" s="480"/>
      <c r="J285" s="480"/>
      <c r="K285" s="480"/>
      <c r="L285" s="480"/>
      <c r="M285" s="480"/>
      <c r="N285" s="485"/>
      <c r="O285" s="485"/>
      <c r="P285" s="480"/>
    </row>
    <row r="286" spans="1:18" ht="147" customHeight="1" x14ac:dyDescent="0.25">
      <c r="A286" s="231">
        <v>1</v>
      </c>
      <c r="B286" s="137" t="s">
        <v>425</v>
      </c>
      <c r="C286" s="137" t="s">
        <v>666</v>
      </c>
      <c r="D286" s="137" t="s">
        <v>426</v>
      </c>
      <c r="E286" s="137" t="s">
        <v>427</v>
      </c>
      <c r="F286" s="309" t="s">
        <v>428</v>
      </c>
      <c r="G286" s="138">
        <v>43101</v>
      </c>
      <c r="H286" s="138">
        <v>43465</v>
      </c>
      <c r="I286" s="224">
        <v>38750</v>
      </c>
      <c r="J286" s="224">
        <v>35000</v>
      </c>
      <c r="K286" s="225">
        <f t="shared" ref="K286:K287" si="47">J286-I286</f>
        <v>-3750</v>
      </c>
      <c r="L286" s="226">
        <f t="shared" ref="L286:L287" si="48">IFERROR(K286/I286*100,0)</f>
        <v>-9.67741935483871</v>
      </c>
      <c r="M286" s="226">
        <f>J286/J288*100</f>
        <v>93.333333333333329</v>
      </c>
      <c r="N286" s="227">
        <v>0</v>
      </c>
      <c r="O286" s="228">
        <f t="shared" ref="O286:O287" si="49">IFERROR(N286/J286*100,)</f>
        <v>0</v>
      </c>
      <c r="P286" s="137" t="s">
        <v>396</v>
      </c>
      <c r="R286" s="316" t="s">
        <v>707</v>
      </c>
    </row>
    <row r="287" spans="1:18" ht="147" customHeight="1" x14ac:dyDescent="0.35">
      <c r="A287" s="231">
        <v>2</v>
      </c>
      <c r="B287" s="137" t="s">
        <v>429</v>
      </c>
      <c r="C287" s="137" t="s">
        <v>430</v>
      </c>
      <c r="D287" s="137" t="s">
        <v>431</v>
      </c>
      <c r="E287" s="137" t="s">
        <v>427</v>
      </c>
      <c r="F287" s="309" t="s">
        <v>432</v>
      </c>
      <c r="G287" s="138">
        <v>43101</v>
      </c>
      <c r="H287" s="138">
        <v>43465</v>
      </c>
      <c r="I287" s="224">
        <v>2190</v>
      </c>
      <c r="J287" s="224">
        <v>2500</v>
      </c>
      <c r="K287" s="225">
        <f t="shared" si="47"/>
        <v>310</v>
      </c>
      <c r="L287" s="226">
        <f t="shared" si="48"/>
        <v>14.15525114155251</v>
      </c>
      <c r="M287" s="226">
        <f>J287/J288*100</f>
        <v>6.666666666666667</v>
      </c>
      <c r="N287" s="227">
        <v>0</v>
      </c>
      <c r="O287" s="228">
        <f t="shared" si="49"/>
        <v>0</v>
      </c>
      <c r="P287" s="137" t="s">
        <v>396</v>
      </c>
    </row>
    <row r="288" spans="1:18" x14ac:dyDescent="0.4">
      <c r="A288" s="471" t="s">
        <v>3</v>
      </c>
      <c r="B288" s="472"/>
      <c r="C288" s="472"/>
      <c r="D288" s="472"/>
      <c r="E288" s="472"/>
      <c r="F288" s="472"/>
      <c r="G288" s="472"/>
      <c r="H288" s="473"/>
      <c r="I288" s="162">
        <f>SUM(I286:I287)</f>
        <v>40940</v>
      </c>
      <c r="J288" s="162">
        <f>SUM(J286:J287)</f>
        <v>37500</v>
      </c>
      <c r="K288" s="163">
        <f>J288-I288</f>
        <v>-3440</v>
      </c>
      <c r="L288" s="164">
        <f>IFERROR(K288/I288*100,0)</f>
        <v>-8.4025403028822669</v>
      </c>
      <c r="M288" s="164">
        <f>IFERROR(J288/$J$21*100,0)</f>
        <v>168.22933022295993</v>
      </c>
      <c r="N288" s="165">
        <f>SUM(N286:N287)</f>
        <v>0</v>
      </c>
      <c r="O288" s="165">
        <f t="shared" ref="O288" si="50">IFERROR(N288/J288*100,)</f>
        <v>0</v>
      </c>
      <c r="P288" s="165"/>
    </row>
    <row r="289" spans="1:16" x14ac:dyDescent="0.4">
      <c r="A289" s="270" t="s">
        <v>150</v>
      </c>
      <c r="B289" s="270"/>
      <c r="C289" s="270"/>
      <c r="D289" s="270"/>
      <c r="E289" s="270"/>
      <c r="F289" s="270"/>
      <c r="G289" s="270"/>
      <c r="H289" s="270"/>
      <c r="I289" s="270">
        <f>'Quadro Geral'!I13</f>
        <v>40940</v>
      </c>
      <c r="J289" s="270">
        <f>'Quadro Geral'!J13</f>
        <v>37500</v>
      </c>
      <c r="K289" s="270"/>
      <c r="L289" s="270"/>
      <c r="M289" s="270"/>
      <c r="N289" s="270"/>
      <c r="O289" s="270"/>
      <c r="P289" s="270"/>
    </row>
    <row r="290" spans="1:16" x14ac:dyDescent="0.35">
      <c r="A290" s="474" t="s">
        <v>320</v>
      </c>
      <c r="B290" s="475"/>
      <c r="C290" s="475"/>
      <c r="D290" s="475"/>
      <c r="E290" s="475"/>
      <c r="F290" s="475"/>
      <c r="G290" s="475"/>
      <c r="H290" s="475"/>
      <c r="I290" s="475"/>
      <c r="J290" s="475"/>
      <c r="K290" s="475"/>
      <c r="L290" s="475"/>
      <c r="M290" s="475"/>
      <c r="N290" s="475"/>
      <c r="O290" s="475"/>
      <c r="P290" s="476"/>
    </row>
    <row r="291" spans="1:16" x14ac:dyDescent="0.4">
      <c r="A291" s="477"/>
      <c r="B291" s="478"/>
      <c r="C291" s="478"/>
      <c r="D291" s="478"/>
      <c r="E291" s="478"/>
      <c r="F291" s="478"/>
      <c r="G291" s="478"/>
      <c r="H291" s="478"/>
      <c r="I291" s="478"/>
      <c r="J291" s="478"/>
      <c r="K291" s="478"/>
      <c r="L291" s="478"/>
      <c r="M291" s="478"/>
      <c r="N291" s="478"/>
      <c r="O291" s="478"/>
      <c r="P291" s="479"/>
    </row>
    <row r="294" spans="1:16" x14ac:dyDescent="0.35">
      <c r="A294" s="494" t="s">
        <v>244</v>
      </c>
      <c r="B294" s="494"/>
      <c r="C294" s="494"/>
      <c r="D294" s="494"/>
      <c r="E294" s="494"/>
      <c r="F294" s="494"/>
      <c r="G294" s="494"/>
      <c r="H294" s="494"/>
      <c r="I294" s="494"/>
      <c r="J294" s="494"/>
      <c r="K294" s="494"/>
      <c r="L294" s="494"/>
      <c r="M294" s="494"/>
      <c r="N294" s="494"/>
      <c r="O294" s="494"/>
      <c r="P294" s="494"/>
    </row>
    <row r="295" spans="1:16" x14ac:dyDescent="0.35">
      <c r="A295" s="486" t="s">
        <v>205</v>
      </c>
      <c r="B295" s="486"/>
      <c r="C295" s="486"/>
      <c r="D295" s="486"/>
      <c r="E295" s="486"/>
      <c r="F295" s="486"/>
      <c r="G295" s="486"/>
      <c r="H295" s="487" t="s">
        <v>363</v>
      </c>
      <c r="I295" s="488"/>
      <c r="J295" s="488"/>
      <c r="K295" s="488"/>
      <c r="L295" s="488"/>
      <c r="M295" s="488"/>
      <c r="N295" s="488"/>
      <c r="O295" s="488"/>
      <c r="P295" s="489"/>
    </row>
    <row r="296" spans="1:16" ht="26.25" customHeight="1" x14ac:dyDescent="0.35">
      <c r="A296" s="486" t="s">
        <v>211</v>
      </c>
      <c r="B296" s="486"/>
      <c r="C296" s="486"/>
      <c r="D296" s="486"/>
      <c r="E296" s="486"/>
      <c r="F296" s="486"/>
      <c r="G296" s="486"/>
      <c r="H296" s="487" t="s">
        <v>396</v>
      </c>
      <c r="I296" s="488"/>
      <c r="J296" s="488"/>
      <c r="K296" s="488"/>
      <c r="L296" s="488"/>
      <c r="M296" s="488"/>
      <c r="N296" s="488"/>
      <c r="O296" s="488"/>
      <c r="P296" s="489"/>
    </row>
    <row r="297" spans="1:16" x14ac:dyDescent="0.35">
      <c r="A297" s="486" t="s">
        <v>245</v>
      </c>
      <c r="B297" s="486"/>
      <c r="C297" s="486"/>
      <c r="D297" s="486"/>
      <c r="E297" s="486"/>
      <c r="F297" s="486"/>
      <c r="G297" s="486"/>
      <c r="H297" s="487" t="s">
        <v>370</v>
      </c>
      <c r="I297" s="488"/>
      <c r="J297" s="488"/>
      <c r="K297" s="488"/>
      <c r="L297" s="488"/>
      <c r="M297" s="488"/>
      <c r="N297" s="488"/>
      <c r="O297" s="488"/>
      <c r="P297" s="489"/>
    </row>
    <row r="298" spans="1:16" x14ac:dyDescent="0.35">
      <c r="A298" s="486" t="s">
        <v>212</v>
      </c>
      <c r="B298" s="486"/>
      <c r="C298" s="486"/>
      <c r="D298" s="486"/>
      <c r="E298" s="486"/>
      <c r="F298" s="486"/>
      <c r="G298" s="486"/>
      <c r="H298" s="495" t="s">
        <v>325</v>
      </c>
      <c r="I298" s="496"/>
      <c r="J298" s="496"/>
      <c r="K298" s="496"/>
      <c r="L298" s="496"/>
      <c r="M298" s="496"/>
      <c r="N298" s="496"/>
      <c r="O298" s="496"/>
      <c r="P298" s="507"/>
    </row>
    <row r="299" spans="1:16" ht="26.25" customHeight="1" x14ac:dyDescent="0.35">
      <c r="A299" s="486" t="s">
        <v>246</v>
      </c>
      <c r="B299" s="486"/>
      <c r="C299" s="486"/>
      <c r="D299" s="486"/>
      <c r="E299" s="486"/>
      <c r="F299" s="486"/>
      <c r="G299" s="486"/>
      <c r="H299" s="487" t="s">
        <v>339</v>
      </c>
      <c r="I299" s="488"/>
      <c r="J299" s="488"/>
      <c r="K299" s="488"/>
      <c r="L299" s="488"/>
      <c r="M299" s="488"/>
      <c r="N299" s="488"/>
      <c r="O299" s="488"/>
      <c r="P299" s="489"/>
    </row>
    <row r="300" spans="1:16" ht="26.25" customHeight="1" x14ac:dyDescent="0.35">
      <c r="A300" s="486" t="s">
        <v>213</v>
      </c>
      <c r="B300" s="486"/>
      <c r="C300" s="486"/>
      <c r="D300" s="486"/>
      <c r="E300" s="486"/>
      <c r="F300" s="486"/>
      <c r="G300" s="486"/>
      <c r="H300" s="487" t="s">
        <v>57</v>
      </c>
      <c r="I300" s="488"/>
      <c r="J300" s="488"/>
      <c r="K300" s="488"/>
      <c r="L300" s="488"/>
      <c r="M300" s="488"/>
      <c r="N300" s="488"/>
      <c r="O300" s="488"/>
      <c r="P300" s="489"/>
    </row>
    <row r="301" spans="1:16" ht="26.25" customHeight="1" x14ac:dyDescent="0.4">
      <c r="A301" s="486" t="s">
        <v>701</v>
      </c>
      <c r="B301" s="486"/>
      <c r="C301" s="486"/>
      <c r="D301" s="486"/>
      <c r="E301" s="486"/>
      <c r="F301" s="486"/>
      <c r="G301" s="486"/>
      <c r="H301" s="500" t="s">
        <v>89</v>
      </c>
      <c r="I301" s="501"/>
      <c r="J301" s="501"/>
      <c r="K301" s="501"/>
      <c r="L301" s="501"/>
      <c r="M301" s="501"/>
      <c r="N301" s="501"/>
      <c r="O301" s="501"/>
      <c r="P301" s="502"/>
    </row>
    <row r="302" spans="1:16" ht="26.25" customHeight="1" x14ac:dyDescent="0.35">
      <c r="A302" s="378" t="s">
        <v>247</v>
      </c>
      <c r="B302" s="378"/>
      <c r="C302" s="378"/>
      <c r="D302" s="378"/>
      <c r="E302" s="378"/>
      <c r="F302" s="378"/>
      <c r="G302" s="378"/>
      <c r="H302" s="490" t="s">
        <v>433</v>
      </c>
      <c r="I302" s="491"/>
      <c r="J302" s="491"/>
      <c r="K302" s="491"/>
      <c r="L302" s="491"/>
      <c r="M302" s="491"/>
      <c r="N302" s="491"/>
      <c r="O302" s="491"/>
      <c r="P302" s="492"/>
    </row>
    <row r="303" spans="1:16" x14ac:dyDescent="0.35">
      <c r="A303" s="493"/>
      <c r="B303" s="493"/>
      <c r="C303" s="493"/>
      <c r="D303" s="493"/>
      <c r="E303" s="493"/>
      <c r="F303" s="493"/>
      <c r="G303" s="493"/>
      <c r="H303" s="493"/>
      <c r="I303" s="493"/>
      <c r="J303" s="493"/>
      <c r="K303" s="493"/>
      <c r="L303" s="493"/>
      <c r="M303" s="493"/>
      <c r="N303" s="493"/>
      <c r="O303" s="493"/>
      <c r="P303" s="493"/>
    </row>
    <row r="304" spans="1:16" x14ac:dyDescent="0.35">
      <c r="A304" s="480" t="s">
        <v>248</v>
      </c>
      <c r="B304" s="481" t="s">
        <v>249</v>
      </c>
      <c r="C304" s="482"/>
      <c r="D304" s="482"/>
      <c r="E304" s="482"/>
      <c r="F304" s="483"/>
      <c r="G304" s="481" t="s">
        <v>5</v>
      </c>
      <c r="H304" s="483"/>
      <c r="I304" s="480" t="s">
        <v>250</v>
      </c>
      <c r="J304" s="480"/>
      <c r="K304" s="480" t="s">
        <v>11</v>
      </c>
      <c r="L304" s="480"/>
      <c r="M304" s="480" t="s">
        <v>251</v>
      </c>
      <c r="N304" s="481" t="s">
        <v>226</v>
      </c>
      <c r="O304" s="483"/>
      <c r="P304" s="480" t="s">
        <v>8</v>
      </c>
    </row>
    <row r="305" spans="1:18" x14ac:dyDescent="0.35">
      <c r="A305" s="480"/>
      <c r="B305" s="480" t="s">
        <v>4</v>
      </c>
      <c r="C305" s="481" t="s">
        <v>252</v>
      </c>
      <c r="D305" s="483"/>
      <c r="E305" s="480" t="s">
        <v>219</v>
      </c>
      <c r="F305" s="484" t="s">
        <v>253</v>
      </c>
      <c r="G305" s="480" t="s">
        <v>6</v>
      </c>
      <c r="H305" s="480" t="s">
        <v>7</v>
      </c>
      <c r="I305" s="480" t="s">
        <v>254</v>
      </c>
      <c r="J305" s="480" t="s">
        <v>257</v>
      </c>
      <c r="K305" s="480" t="s">
        <v>218</v>
      </c>
      <c r="L305" s="480" t="s">
        <v>260</v>
      </c>
      <c r="M305" s="480"/>
      <c r="N305" s="484" t="s">
        <v>122</v>
      </c>
      <c r="O305" s="484" t="s">
        <v>227</v>
      </c>
      <c r="P305" s="480"/>
    </row>
    <row r="306" spans="1:18" x14ac:dyDescent="0.35">
      <c r="A306" s="480"/>
      <c r="B306" s="480"/>
      <c r="C306" s="218" t="s">
        <v>255</v>
      </c>
      <c r="D306" s="218" t="s">
        <v>256</v>
      </c>
      <c r="E306" s="480"/>
      <c r="F306" s="485"/>
      <c r="G306" s="480"/>
      <c r="H306" s="480"/>
      <c r="I306" s="480"/>
      <c r="J306" s="480"/>
      <c r="K306" s="480"/>
      <c r="L306" s="480"/>
      <c r="M306" s="480"/>
      <c r="N306" s="485"/>
      <c r="O306" s="485"/>
      <c r="P306" s="480"/>
    </row>
    <row r="307" spans="1:18" ht="126" customHeight="1" x14ac:dyDescent="0.25">
      <c r="A307" s="231">
        <v>1</v>
      </c>
      <c r="B307" s="357" t="s">
        <v>434</v>
      </c>
      <c r="C307" s="137" t="s">
        <v>668</v>
      </c>
      <c r="D307" s="137" t="s">
        <v>669</v>
      </c>
      <c r="E307" s="137" t="s">
        <v>435</v>
      </c>
      <c r="F307" s="313" t="s">
        <v>436</v>
      </c>
      <c r="G307" s="138">
        <v>43101</v>
      </c>
      <c r="H307" s="138">
        <v>43465</v>
      </c>
      <c r="I307" s="224">
        <v>205000</v>
      </c>
      <c r="J307" s="224">
        <v>211150</v>
      </c>
      <c r="K307" s="225">
        <f>J307-I307</f>
        <v>6150</v>
      </c>
      <c r="L307" s="226">
        <f>IFERROR(K307/I307*100,0)</f>
        <v>3</v>
      </c>
      <c r="M307" s="250">
        <f t="shared" ref="M307:M315" si="51">J307/$J$316*100</f>
        <v>83.138104144108667</v>
      </c>
      <c r="N307" s="227">
        <f>J307</f>
        <v>211150</v>
      </c>
      <c r="O307" s="228">
        <f t="shared" ref="O307:O315" si="52">IFERROR(N307/J307*100,)</f>
        <v>100</v>
      </c>
      <c r="P307" s="137" t="s">
        <v>396</v>
      </c>
      <c r="R307" s="316" t="s">
        <v>707</v>
      </c>
    </row>
    <row r="308" spans="1:18" ht="146.25" customHeight="1" x14ac:dyDescent="0.25">
      <c r="A308" s="231">
        <v>2</v>
      </c>
      <c r="B308" s="357" t="s">
        <v>437</v>
      </c>
      <c r="C308" s="137" t="s">
        <v>671</v>
      </c>
      <c r="D308" s="137" t="s">
        <v>670</v>
      </c>
      <c r="E308" s="137" t="s">
        <v>439</v>
      </c>
      <c r="F308" s="313" t="s">
        <v>440</v>
      </c>
      <c r="G308" s="138">
        <v>43101</v>
      </c>
      <c r="H308" s="138">
        <v>43465</v>
      </c>
      <c r="I308" s="224">
        <v>16820</v>
      </c>
      <c r="J308" s="224">
        <v>17325</v>
      </c>
      <c r="K308" s="225">
        <f t="shared" ref="K308" si="53">J308-I308</f>
        <v>505</v>
      </c>
      <c r="L308" s="226">
        <f t="shared" ref="L308" si="54">IFERROR(K308/I308*100,0)</f>
        <v>3.0023781212841856</v>
      </c>
      <c r="M308" s="250">
        <f t="shared" si="51"/>
        <v>6.8215375529087501</v>
      </c>
      <c r="N308" s="227">
        <f>J308</f>
        <v>17325</v>
      </c>
      <c r="O308" s="228">
        <f t="shared" si="52"/>
        <v>100</v>
      </c>
      <c r="P308" s="137" t="s">
        <v>396</v>
      </c>
      <c r="R308" s="307" t="s">
        <v>716</v>
      </c>
    </row>
    <row r="309" spans="1:18" ht="177" customHeight="1" x14ac:dyDescent="0.35">
      <c r="A309" s="231">
        <v>3</v>
      </c>
      <c r="B309" s="357" t="s">
        <v>441</v>
      </c>
      <c r="C309" s="137" t="s">
        <v>442</v>
      </c>
      <c r="D309" s="137" t="s">
        <v>443</v>
      </c>
      <c r="E309" s="137" t="s">
        <v>444</v>
      </c>
      <c r="F309" s="313" t="s">
        <v>445</v>
      </c>
      <c r="G309" s="138">
        <v>43101</v>
      </c>
      <c r="H309" s="138">
        <v>43465</v>
      </c>
      <c r="I309" s="224">
        <v>17500</v>
      </c>
      <c r="J309" s="224">
        <v>17500</v>
      </c>
      <c r="K309" s="225">
        <f t="shared" ref="K309:K315" si="55">J309-I309</f>
        <v>0</v>
      </c>
      <c r="L309" s="226">
        <f t="shared" ref="L309:L315" si="56">IFERROR(K309/I309*100,0)</f>
        <v>0</v>
      </c>
      <c r="M309" s="250">
        <f t="shared" si="51"/>
        <v>6.8904419726351014</v>
      </c>
      <c r="N309" s="227">
        <v>0</v>
      </c>
      <c r="O309" s="228">
        <f t="shared" si="52"/>
        <v>0</v>
      </c>
      <c r="P309" s="137" t="s">
        <v>396</v>
      </c>
    </row>
    <row r="310" spans="1:18" ht="126" customHeight="1" x14ac:dyDescent="0.35">
      <c r="A310" s="231">
        <v>4</v>
      </c>
      <c r="B310" s="357" t="s">
        <v>446</v>
      </c>
      <c r="C310" s="137" t="s">
        <v>651</v>
      </c>
      <c r="D310" s="137" t="s">
        <v>667</v>
      </c>
      <c r="E310" s="137" t="s">
        <v>447</v>
      </c>
      <c r="F310" s="314" t="s">
        <v>448</v>
      </c>
      <c r="G310" s="138">
        <v>43101</v>
      </c>
      <c r="H310" s="138">
        <v>43465</v>
      </c>
      <c r="I310" s="224">
        <v>8000</v>
      </c>
      <c r="J310" s="224">
        <v>8000</v>
      </c>
      <c r="K310" s="225">
        <f t="shared" si="55"/>
        <v>0</v>
      </c>
      <c r="L310" s="226">
        <f t="shared" si="56"/>
        <v>0</v>
      </c>
      <c r="M310" s="250">
        <f t="shared" si="51"/>
        <v>3.1499163303474749</v>
      </c>
      <c r="N310" s="227">
        <v>0</v>
      </c>
      <c r="O310" s="228">
        <f t="shared" si="52"/>
        <v>0</v>
      </c>
      <c r="P310" s="137" t="s">
        <v>396</v>
      </c>
    </row>
    <row r="311" spans="1:18" ht="126" customHeight="1" x14ac:dyDescent="0.35">
      <c r="A311" s="231">
        <v>5</v>
      </c>
      <c r="B311" s="358" t="s">
        <v>759</v>
      </c>
      <c r="C311" s="137" t="s">
        <v>762</v>
      </c>
      <c r="D311" s="137" t="s">
        <v>765</v>
      </c>
      <c r="E311" s="137" t="s">
        <v>766</v>
      </c>
      <c r="F311" s="255" t="s">
        <v>770</v>
      </c>
      <c r="G311" s="138"/>
      <c r="H311" s="138"/>
      <c r="I311" s="224">
        <v>0</v>
      </c>
      <c r="J311" s="224">
        <v>0</v>
      </c>
      <c r="K311" s="225">
        <f t="shared" ref="K311:K313" si="57">J311-I311</f>
        <v>0</v>
      </c>
      <c r="L311" s="226">
        <f t="shared" ref="L311:L313" si="58">IFERROR(K311/I311*100,0)</f>
        <v>0</v>
      </c>
      <c r="M311" s="250">
        <f t="shared" si="51"/>
        <v>0</v>
      </c>
      <c r="N311" s="227">
        <v>0</v>
      </c>
      <c r="O311" s="228">
        <f t="shared" si="52"/>
        <v>0</v>
      </c>
      <c r="P311" s="137" t="s">
        <v>396</v>
      </c>
    </row>
    <row r="312" spans="1:18" ht="126" customHeight="1" x14ac:dyDescent="0.35">
      <c r="A312" s="231">
        <v>6</v>
      </c>
      <c r="B312" s="358" t="s">
        <v>760</v>
      </c>
      <c r="C312" s="137" t="s">
        <v>763</v>
      </c>
      <c r="D312" s="137" t="s">
        <v>765</v>
      </c>
      <c r="E312" s="137" t="s">
        <v>767</v>
      </c>
      <c r="F312" s="255" t="s">
        <v>771</v>
      </c>
      <c r="G312" s="138"/>
      <c r="H312" s="138"/>
      <c r="I312" s="224">
        <v>0</v>
      </c>
      <c r="J312" s="224">
        <v>0</v>
      </c>
      <c r="K312" s="225">
        <f t="shared" si="57"/>
        <v>0</v>
      </c>
      <c r="L312" s="226">
        <f t="shared" si="58"/>
        <v>0</v>
      </c>
      <c r="M312" s="250">
        <f t="shared" si="51"/>
        <v>0</v>
      </c>
      <c r="N312" s="227">
        <v>0</v>
      </c>
      <c r="O312" s="228">
        <f t="shared" si="52"/>
        <v>0</v>
      </c>
      <c r="P312" s="137" t="s">
        <v>396</v>
      </c>
    </row>
    <row r="313" spans="1:18" ht="126" customHeight="1" x14ac:dyDescent="0.35">
      <c r="A313" s="231">
        <v>8</v>
      </c>
      <c r="B313" s="358" t="s">
        <v>761</v>
      </c>
      <c r="C313" s="137" t="s">
        <v>764</v>
      </c>
      <c r="D313" s="137" t="s">
        <v>768</v>
      </c>
      <c r="E313" s="137" t="s">
        <v>769</v>
      </c>
      <c r="F313" s="255" t="s">
        <v>772</v>
      </c>
      <c r="G313" s="138"/>
      <c r="H313" s="138"/>
      <c r="I313" s="224">
        <v>0</v>
      </c>
      <c r="J313" s="224">
        <v>0</v>
      </c>
      <c r="K313" s="225">
        <f t="shared" si="57"/>
        <v>0</v>
      </c>
      <c r="L313" s="226">
        <f t="shared" si="58"/>
        <v>0</v>
      </c>
      <c r="M313" s="250">
        <f t="shared" si="51"/>
        <v>0</v>
      </c>
      <c r="N313" s="227">
        <v>0</v>
      </c>
      <c r="O313" s="228">
        <f t="shared" si="52"/>
        <v>0</v>
      </c>
      <c r="P313" s="137" t="s">
        <v>396</v>
      </c>
    </row>
    <row r="314" spans="1:18" ht="126" customHeight="1" x14ac:dyDescent="0.35">
      <c r="A314" s="231">
        <v>9</v>
      </c>
      <c r="B314" s="229" t="s">
        <v>449</v>
      </c>
      <c r="C314" s="137" t="s">
        <v>450</v>
      </c>
      <c r="D314" s="137" t="s">
        <v>451</v>
      </c>
      <c r="E314" s="137" t="s">
        <v>452</v>
      </c>
      <c r="F314" s="214" t="s">
        <v>773</v>
      </c>
      <c r="G314" s="138">
        <v>43101</v>
      </c>
      <c r="H314" s="138">
        <v>43465</v>
      </c>
      <c r="I314" s="224">
        <v>90000</v>
      </c>
      <c r="J314" s="224">
        <v>0</v>
      </c>
      <c r="K314" s="225">
        <f t="shared" si="55"/>
        <v>-90000</v>
      </c>
      <c r="L314" s="226">
        <f t="shared" si="56"/>
        <v>-100</v>
      </c>
      <c r="M314" s="250">
        <f t="shared" si="51"/>
        <v>0</v>
      </c>
      <c r="N314" s="227">
        <v>0</v>
      </c>
      <c r="O314" s="228">
        <f t="shared" si="52"/>
        <v>0</v>
      </c>
      <c r="P314" s="137" t="s">
        <v>396</v>
      </c>
    </row>
    <row r="315" spans="1:18" ht="126" customHeight="1" x14ac:dyDescent="0.35">
      <c r="A315" s="231">
        <v>10</v>
      </c>
      <c r="B315" s="229" t="s">
        <v>453</v>
      </c>
      <c r="C315" s="137" t="s">
        <v>454</v>
      </c>
      <c r="D315" s="137" t="s">
        <v>455</v>
      </c>
      <c r="E315" s="137" t="s">
        <v>456</v>
      </c>
      <c r="F315" s="214" t="s">
        <v>457</v>
      </c>
      <c r="G315" s="138">
        <v>43101</v>
      </c>
      <c r="H315" s="138">
        <v>43465</v>
      </c>
      <c r="I315" s="224">
        <v>3000</v>
      </c>
      <c r="J315" s="224">
        <v>0</v>
      </c>
      <c r="K315" s="225">
        <f t="shared" si="55"/>
        <v>-3000</v>
      </c>
      <c r="L315" s="226">
        <f t="shared" si="56"/>
        <v>-100</v>
      </c>
      <c r="M315" s="250">
        <f t="shared" si="51"/>
        <v>0</v>
      </c>
      <c r="N315" s="227">
        <v>0</v>
      </c>
      <c r="O315" s="228">
        <f t="shared" si="52"/>
        <v>0</v>
      </c>
      <c r="P315" s="137" t="s">
        <v>396</v>
      </c>
    </row>
    <row r="316" spans="1:18" x14ac:dyDescent="0.4">
      <c r="A316" s="471" t="s">
        <v>3</v>
      </c>
      <c r="B316" s="472"/>
      <c r="C316" s="472"/>
      <c r="D316" s="472"/>
      <c r="E316" s="472"/>
      <c r="F316" s="472"/>
      <c r="G316" s="472"/>
      <c r="H316" s="473"/>
      <c r="I316" s="162">
        <f>SUM(I307:I315)</f>
        <v>340320</v>
      </c>
      <c r="J316" s="162">
        <f>SUM(J307:J315)</f>
        <v>253975</v>
      </c>
      <c r="K316" s="163">
        <f>J316-I316</f>
        <v>-86345</v>
      </c>
      <c r="L316" s="164">
        <f>IFERROR(K316/I316*100,0)</f>
        <v>-25.37170897978373</v>
      </c>
      <c r="M316" s="164">
        <f>J316/J316*100</f>
        <v>100</v>
      </c>
      <c r="N316" s="165">
        <f>SUM(N307:N315)</f>
        <v>228475</v>
      </c>
      <c r="O316" s="165">
        <f t="shared" ref="O316" si="59">IFERROR(N316/J316*100,)</f>
        <v>89.959641697017418</v>
      </c>
      <c r="P316" s="165"/>
    </row>
    <row r="317" spans="1:18" x14ac:dyDescent="0.4">
      <c r="A317" s="270" t="s">
        <v>150</v>
      </c>
      <c r="B317" s="270"/>
      <c r="C317" s="270"/>
      <c r="D317" s="270"/>
      <c r="E317" s="270"/>
      <c r="F317" s="270"/>
      <c r="G317" s="270"/>
      <c r="H317" s="270"/>
      <c r="I317" s="270">
        <f>'Quadro Geral'!I12</f>
        <v>340320</v>
      </c>
      <c r="J317" s="270">
        <f>'Quadro Geral'!J12</f>
        <v>253975</v>
      </c>
      <c r="K317" s="270"/>
      <c r="L317" s="270"/>
      <c r="M317" s="270"/>
      <c r="N317" s="270">
        <f>'Quadro Geral'!K12</f>
        <v>228475</v>
      </c>
      <c r="O317" s="270"/>
      <c r="P317" s="270"/>
    </row>
    <row r="318" spans="1:18" x14ac:dyDescent="0.35">
      <c r="A318" s="474" t="s">
        <v>320</v>
      </c>
      <c r="B318" s="475"/>
      <c r="C318" s="475"/>
      <c r="D318" s="475"/>
      <c r="E318" s="475"/>
      <c r="F318" s="475"/>
      <c r="G318" s="475"/>
      <c r="H318" s="475"/>
      <c r="I318" s="475"/>
      <c r="J318" s="475"/>
      <c r="K318" s="475"/>
      <c r="L318" s="475"/>
      <c r="M318" s="475"/>
      <c r="N318" s="475"/>
      <c r="O318" s="475"/>
      <c r="P318" s="476"/>
    </row>
    <row r="319" spans="1:18" x14ac:dyDescent="0.4">
      <c r="A319" s="477"/>
      <c r="B319" s="478"/>
      <c r="C319" s="478"/>
      <c r="D319" s="478"/>
      <c r="E319" s="478"/>
      <c r="F319" s="478"/>
      <c r="G319" s="478"/>
      <c r="H319" s="478"/>
      <c r="I319" s="478"/>
      <c r="J319" s="478"/>
      <c r="K319" s="478"/>
      <c r="L319" s="478"/>
      <c r="M319" s="478"/>
      <c r="N319" s="478"/>
      <c r="O319" s="478"/>
      <c r="P319" s="479"/>
    </row>
    <row r="321" spans="1:18" x14ac:dyDescent="0.35">
      <c r="A321" s="494" t="s">
        <v>244</v>
      </c>
      <c r="B321" s="494"/>
      <c r="C321" s="494"/>
      <c r="D321" s="494"/>
      <c r="E321" s="494"/>
      <c r="F321" s="494"/>
      <c r="G321" s="494"/>
      <c r="H321" s="494"/>
      <c r="I321" s="494"/>
      <c r="J321" s="494"/>
      <c r="K321" s="494"/>
      <c r="L321" s="494"/>
      <c r="M321" s="494"/>
      <c r="N321" s="494"/>
      <c r="O321" s="494"/>
      <c r="P321" s="494"/>
    </row>
    <row r="322" spans="1:18" x14ac:dyDescent="0.35">
      <c r="A322" s="486" t="s">
        <v>205</v>
      </c>
      <c r="B322" s="486"/>
      <c r="C322" s="486"/>
      <c r="D322" s="486"/>
      <c r="E322" s="486"/>
      <c r="F322" s="486"/>
      <c r="G322" s="486"/>
      <c r="H322" s="487" t="s">
        <v>363</v>
      </c>
      <c r="I322" s="488"/>
      <c r="J322" s="488"/>
      <c r="K322" s="488"/>
      <c r="L322" s="488"/>
      <c r="M322" s="488"/>
      <c r="N322" s="488"/>
      <c r="O322" s="488"/>
      <c r="P322" s="489"/>
    </row>
    <row r="323" spans="1:18" ht="26.25" customHeight="1" x14ac:dyDescent="0.35">
      <c r="A323" s="486" t="s">
        <v>211</v>
      </c>
      <c r="B323" s="486"/>
      <c r="C323" s="486"/>
      <c r="D323" s="486"/>
      <c r="E323" s="486"/>
      <c r="F323" s="486"/>
      <c r="G323" s="486"/>
      <c r="H323" s="487" t="s">
        <v>396</v>
      </c>
      <c r="I323" s="488"/>
      <c r="J323" s="488"/>
      <c r="K323" s="488"/>
      <c r="L323" s="488"/>
      <c r="M323" s="488"/>
      <c r="N323" s="488"/>
      <c r="O323" s="488"/>
      <c r="P323" s="489"/>
    </row>
    <row r="324" spans="1:18" x14ac:dyDescent="0.35">
      <c r="A324" s="486" t="s">
        <v>245</v>
      </c>
      <c r="B324" s="486"/>
      <c r="C324" s="486"/>
      <c r="D324" s="486"/>
      <c r="E324" s="486"/>
      <c r="F324" s="486"/>
      <c r="G324" s="486"/>
      <c r="H324" s="487" t="s">
        <v>370</v>
      </c>
      <c r="I324" s="488"/>
      <c r="J324" s="488"/>
      <c r="K324" s="488"/>
      <c r="L324" s="488"/>
      <c r="M324" s="488"/>
      <c r="N324" s="488"/>
      <c r="O324" s="488"/>
      <c r="P324" s="489"/>
    </row>
    <row r="325" spans="1:18" ht="26.25" customHeight="1" x14ac:dyDescent="0.35">
      <c r="A325" s="486" t="s">
        <v>212</v>
      </c>
      <c r="B325" s="486"/>
      <c r="C325" s="486"/>
      <c r="D325" s="486"/>
      <c r="E325" s="486"/>
      <c r="F325" s="486"/>
      <c r="G325" s="486"/>
      <c r="H325" s="495" t="s">
        <v>324</v>
      </c>
      <c r="I325" s="496"/>
      <c r="J325" s="496"/>
      <c r="K325" s="496"/>
      <c r="L325" s="496"/>
      <c r="M325" s="496"/>
      <c r="N325" s="496"/>
      <c r="O325" s="496"/>
      <c r="P325" s="507"/>
    </row>
    <row r="326" spans="1:18" ht="51" customHeight="1" x14ac:dyDescent="0.35">
      <c r="A326" s="486" t="s">
        <v>246</v>
      </c>
      <c r="B326" s="486"/>
      <c r="C326" s="486"/>
      <c r="D326" s="486"/>
      <c r="E326" s="486"/>
      <c r="F326" s="486"/>
      <c r="G326" s="486"/>
      <c r="H326" s="487" t="s">
        <v>338</v>
      </c>
      <c r="I326" s="488"/>
      <c r="J326" s="488"/>
      <c r="K326" s="488"/>
      <c r="L326" s="488"/>
      <c r="M326" s="488"/>
      <c r="N326" s="488"/>
      <c r="O326" s="488"/>
      <c r="P326" s="489"/>
    </row>
    <row r="327" spans="1:18" ht="51" customHeight="1" x14ac:dyDescent="0.35">
      <c r="A327" s="486" t="s">
        <v>213</v>
      </c>
      <c r="B327" s="486"/>
      <c r="C327" s="486"/>
      <c r="D327" s="486"/>
      <c r="E327" s="486"/>
      <c r="F327" s="486"/>
      <c r="G327" s="486"/>
      <c r="H327" s="487" t="s">
        <v>103</v>
      </c>
      <c r="I327" s="488"/>
      <c r="J327" s="488"/>
      <c r="K327" s="488"/>
      <c r="L327" s="488"/>
      <c r="M327" s="488"/>
      <c r="N327" s="488"/>
      <c r="O327" s="488"/>
      <c r="P327" s="489"/>
    </row>
    <row r="328" spans="1:18" ht="51" customHeight="1" x14ac:dyDescent="0.4">
      <c r="A328" s="486" t="s">
        <v>701</v>
      </c>
      <c r="B328" s="486"/>
      <c r="C328" s="486"/>
      <c r="D328" s="486"/>
      <c r="E328" s="486"/>
      <c r="F328" s="486"/>
      <c r="G328" s="486"/>
      <c r="H328" s="500" t="s">
        <v>89</v>
      </c>
      <c r="I328" s="501"/>
      <c r="J328" s="501"/>
      <c r="K328" s="501"/>
      <c r="L328" s="501"/>
      <c r="M328" s="501"/>
      <c r="N328" s="501"/>
      <c r="O328" s="501"/>
      <c r="P328" s="502"/>
    </row>
    <row r="329" spans="1:18" ht="51" customHeight="1" x14ac:dyDescent="0.35">
      <c r="A329" s="378" t="s">
        <v>247</v>
      </c>
      <c r="B329" s="378"/>
      <c r="C329" s="378"/>
      <c r="D329" s="378"/>
      <c r="E329" s="378"/>
      <c r="F329" s="378"/>
      <c r="G329" s="378"/>
      <c r="H329" s="490" t="s">
        <v>424</v>
      </c>
      <c r="I329" s="491"/>
      <c r="J329" s="491"/>
      <c r="K329" s="491"/>
      <c r="L329" s="491"/>
      <c r="M329" s="491"/>
      <c r="N329" s="491"/>
      <c r="O329" s="491"/>
      <c r="P329" s="492"/>
    </row>
    <row r="330" spans="1:18" x14ac:dyDescent="0.35">
      <c r="A330" s="493"/>
      <c r="B330" s="493"/>
      <c r="C330" s="493"/>
      <c r="D330" s="493"/>
      <c r="E330" s="493"/>
      <c r="F330" s="493"/>
      <c r="G330" s="493"/>
      <c r="H330" s="493"/>
      <c r="I330" s="493"/>
      <c r="J330" s="493"/>
      <c r="K330" s="493"/>
      <c r="L330" s="493"/>
      <c r="M330" s="493"/>
      <c r="N330" s="493"/>
      <c r="O330" s="493"/>
      <c r="P330" s="493"/>
    </row>
    <row r="331" spans="1:18" x14ac:dyDescent="0.35">
      <c r="A331" s="480" t="s">
        <v>248</v>
      </c>
      <c r="B331" s="481" t="s">
        <v>249</v>
      </c>
      <c r="C331" s="482"/>
      <c r="D331" s="482"/>
      <c r="E331" s="482"/>
      <c r="F331" s="483"/>
      <c r="G331" s="481" t="s">
        <v>5</v>
      </c>
      <c r="H331" s="483"/>
      <c r="I331" s="480" t="s">
        <v>250</v>
      </c>
      <c r="J331" s="480"/>
      <c r="K331" s="480" t="s">
        <v>11</v>
      </c>
      <c r="L331" s="480"/>
      <c r="M331" s="480" t="s">
        <v>251</v>
      </c>
      <c r="N331" s="481" t="s">
        <v>226</v>
      </c>
      <c r="O331" s="483"/>
      <c r="P331" s="480" t="s">
        <v>8</v>
      </c>
    </row>
    <row r="332" spans="1:18" x14ac:dyDescent="0.35">
      <c r="A332" s="480"/>
      <c r="B332" s="480" t="s">
        <v>4</v>
      </c>
      <c r="C332" s="481" t="s">
        <v>252</v>
      </c>
      <c r="D332" s="483"/>
      <c r="E332" s="480" t="s">
        <v>219</v>
      </c>
      <c r="F332" s="484" t="s">
        <v>253</v>
      </c>
      <c r="G332" s="480" t="s">
        <v>6</v>
      </c>
      <c r="H332" s="480" t="s">
        <v>7</v>
      </c>
      <c r="I332" s="480" t="s">
        <v>254</v>
      </c>
      <c r="J332" s="480" t="s">
        <v>257</v>
      </c>
      <c r="K332" s="480" t="s">
        <v>218</v>
      </c>
      <c r="L332" s="480" t="s">
        <v>260</v>
      </c>
      <c r="M332" s="480"/>
      <c r="N332" s="484" t="s">
        <v>122</v>
      </c>
      <c r="O332" s="484" t="s">
        <v>227</v>
      </c>
      <c r="P332" s="480"/>
    </row>
    <row r="333" spans="1:18" x14ac:dyDescent="0.35">
      <c r="A333" s="480"/>
      <c r="B333" s="480"/>
      <c r="C333" s="218" t="s">
        <v>255</v>
      </c>
      <c r="D333" s="218" t="s">
        <v>256</v>
      </c>
      <c r="E333" s="480"/>
      <c r="F333" s="485"/>
      <c r="G333" s="480"/>
      <c r="H333" s="480"/>
      <c r="I333" s="480"/>
      <c r="J333" s="480"/>
      <c r="K333" s="480"/>
      <c r="L333" s="480"/>
      <c r="M333" s="480"/>
      <c r="N333" s="485"/>
      <c r="O333" s="485"/>
      <c r="P333" s="480"/>
    </row>
    <row r="334" spans="1:18" ht="157.5" customHeight="1" x14ac:dyDescent="0.25">
      <c r="A334" s="231">
        <v>1</v>
      </c>
      <c r="B334" s="357" t="s">
        <v>434</v>
      </c>
      <c r="C334" s="229" t="s">
        <v>672</v>
      </c>
      <c r="D334" s="229" t="s">
        <v>673</v>
      </c>
      <c r="E334" s="229" t="s">
        <v>435</v>
      </c>
      <c r="F334" s="309" t="s">
        <v>436</v>
      </c>
      <c r="G334" s="138">
        <v>43101</v>
      </c>
      <c r="H334" s="138">
        <v>43465</v>
      </c>
      <c r="I334" s="224">
        <v>92000</v>
      </c>
      <c r="J334" s="224">
        <v>94760</v>
      </c>
      <c r="K334" s="225">
        <f t="shared" ref="K334:K335" si="60">J334-I334</f>
        <v>2760</v>
      </c>
      <c r="L334" s="226">
        <f t="shared" ref="L334:L335" si="61">IFERROR(K334/I334*100,0)</f>
        <v>3</v>
      </c>
      <c r="M334" s="226">
        <f t="shared" ref="M334:M340" si="62">J334/$J$341*100</f>
        <v>69.865003354640834</v>
      </c>
      <c r="N334" s="325">
        <f>J334</f>
        <v>94760</v>
      </c>
      <c r="O334" s="228">
        <f t="shared" ref="O334:O335" si="63">IFERROR(N334/J334*100,)</f>
        <v>100</v>
      </c>
      <c r="P334" s="137" t="s">
        <v>396</v>
      </c>
      <c r="R334" s="316" t="s">
        <v>707</v>
      </c>
    </row>
    <row r="335" spans="1:18" ht="105" x14ac:dyDescent="0.25">
      <c r="A335" s="231">
        <v>2</v>
      </c>
      <c r="B335" s="357" t="s">
        <v>437</v>
      </c>
      <c r="C335" s="229" t="s">
        <v>674</v>
      </c>
      <c r="D335" s="229" t="s">
        <v>626</v>
      </c>
      <c r="E335" s="229" t="s">
        <v>439</v>
      </c>
      <c r="F335" s="309" t="s">
        <v>440</v>
      </c>
      <c r="G335" s="138">
        <v>43101</v>
      </c>
      <c r="H335" s="138">
        <v>43465</v>
      </c>
      <c r="I335" s="224">
        <v>17500</v>
      </c>
      <c r="J335" s="224">
        <v>18025</v>
      </c>
      <c r="K335" s="225">
        <f t="shared" si="60"/>
        <v>525</v>
      </c>
      <c r="L335" s="226">
        <f t="shared" si="61"/>
        <v>3</v>
      </c>
      <c r="M335" s="226">
        <f t="shared" si="62"/>
        <v>13.289538681589288</v>
      </c>
      <c r="N335" s="325">
        <f>J335</f>
        <v>18025</v>
      </c>
      <c r="O335" s="228">
        <f t="shared" si="63"/>
        <v>100</v>
      </c>
      <c r="P335" s="137" t="s">
        <v>396</v>
      </c>
      <c r="R335" s="307" t="s">
        <v>717</v>
      </c>
    </row>
    <row r="336" spans="1:18" ht="87" customHeight="1" x14ac:dyDescent="0.35">
      <c r="A336" s="231">
        <v>3</v>
      </c>
      <c r="B336" s="357" t="s">
        <v>458</v>
      </c>
      <c r="C336" s="229" t="s">
        <v>675</v>
      </c>
      <c r="D336" s="229" t="s">
        <v>459</v>
      </c>
      <c r="E336" s="229" t="s">
        <v>460</v>
      </c>
      <c r="F336" s="310" t="s">
        <v>461</v>
      </c>
      <c r="G336" s="138">
        <v>43101</v>
      </c>
      <c r="H336" s="138">
        <v>43465</v>
      </c>
      <c r="I336" s="160">
        <v>17700</v>
      </c>
      <c r="J336" s="224">
        <v>20640</v>
      </c>
      <c r="K336" s="225">
        <f t="shared" ref="K336:K340" si="64">J336-I336</f>
        <v>2940</v>
      </c>
      <c r="L336" s="226">
        <f t="shared" ref="L336:L340" si="65">IFERROR(K336/I336*100,0)</f>
        <v>16.610169491525422</v>
      </c>
      <c r="M336" s="226">
        <f t="shared" si="62"/>
        <v>15.217535555506403</v>
      </c>
      <c r="N336" s="325">
        <f>J336</f>
        <v>20640</v>
      </c>
      <c r="O336" s="228">
        <f t="shared" ref="O336:O338" si="66">IFERROR(N336/J336*100,)</f>
        <v>100</v>
      </c>
      <c r="P336" s="137" t="s">
        <v>396</v>
      </c>
    </row>
    <row r="337" spans="1:16" ht="77.25" customHeight="1" x14ac:dyDescent="0.35">
      <c r="A337" s="231">
        <v>4</v>
      </c>
      <c r="B337" s="357" t="s">
        <v>462</v>
      </c>
      <c r="C337" s="229" t="s">
        <v>676</v>
      </c>
      <c r="D337" s="229" t="s">
        <v>463</v>
      </c>
      <c r="E337" s="229" t="s">
        <v>464</v>
      </c>
      <c r="F337" s="310" t="s">
        <v>465</v>
      </c>
      <c r="G337" s="138">
        <v>43101</v>
      </c>
      <c r="H337" s="138">
        <v>43465</v>
      </c>
      <c r="I337" s="160">
        <v>2200</v>
      </c>
      <c r="J337" s="224">
        <v>2208</v>
      </c>
      <c r="K337" s="225">
        <f t="shared" si="64"/>
        <v>8</v>
      </c>
      <c r="L337" s="226">
        <f t="shared" si="65"/>
        <v>0.36363636363636365</v>
      </c>
      <c r="M337" s="226">
        <f t="shared" si="62"/>
        <v>1.6279224082634758</v>
      </c>
      <c r="N337" s="325">
        <f>J337</f>
        <v>2208</v>
      </c>
      <c r="O337" s="228">
        <f t="shared" si="66"/>
        <v>100</v>
      </c>
      <c r="P337" s="137" t="s">
        <v>396</v>
      </c>
    </row>
    <row r="338" spans="1:16" ht="52.5" x14ac:dyDescent="0.35">
      <c r="A338" s="231">
        <v>5</v>
      </c>
      <c r="B338" s="359" t="s">
        <v>466</v>
      </c>
      <c r="C338" s="229" t="s">
        <v>467</v>
      </c>
      <c r="D338" s="229" t="s">
        <v>468</v>
      </c>
      <c r="E338" s="229" t="s">
        <v>469</v>
      </c>
      <c r="F338" s="310" t="s">
        <v>470</v>
      </c>
      <c r="G338" s="138">
        <v>43101</v>
      </c>
      <c r="H338" s="138">
        <v>43465</v>
      </c>
      <c r="I338" s="160">
        <v>132</v>
      </c>
      <c r="J338" s="224">
        <v>0</v>
      </c>
      <c r="K338" s="225">
        <f t="shared" si="64"/>
        <v>-132</v>
      </c>
      <c r="L338" s="226">
        <f t="shared" si="65"/>
        <v>-100</v>
      </c>
      <c r="M338" s="226">
        <f t="shared" si="62"/>
        <v>0</v>
      </c>
      <c r="N338" s="325">
        <v>0</v>
      </c>
      <c r="O338" s="228">
        <f t="shared" si="66"/>
        <v>0</v>
      </c>
      <c r="P338" s="137" t="s">
        <v>396</v>
      </c>
    </row>
    <row r="339" spans="1:16" ht="117" customHeight="1" x14ac:dyDescent="0.35">
      <c r="A339" s="231">
        <v>6</v>
      </c>
      <c r="B339" s="360" t="s">
        <v>774</v>
      </c>
      <c r="C339" s="229" t="s">
        <v>775</v>
      </c>
      <c r="D339" s="229" t="s">
        <v>778</v>
      </c>
      <c r="E339" s="229" t="s">
        <v>780</v>
      </c>
      <c r="F339" s="310" t="s">
        <v>781</v>
      </c>
      <c r="G339" s="138"/>
      <c r="H339" s="138"/>
      <c r="I339" s="160">
        <v>0</v>
      </c>
      <c r="J339" s="224">
        <v>0</v>
      </c>
      <c r="K339" s="225">
        <f t="shared" si="64"/>
        <v>0</v>
      </c>
      <c r="L339" s="226">
        <f t="shared" si="65"/>
        <v>0</v>
      </c>
      <c r="M339" s="226">
        <f t="shared" si="62"/>
        <v>0</v>
      </c>
      <c r="N339" s="325">
        <v>0</v>
      </c>
      <c r="O339" s="228">
        <f t="shared" ref="O339:O340" si="67">IFERROR(N339/J339*100,)</f>
        <v>0</v>
      </c>
      <c r="P339" s="137" t="s">
        <v>396</v>
      </c>
    </row>
    <row r="340" spans="1:16" ht="143.25" customHeight="1" x14ac:dyDescent="0.35">
      <c r="A340" s="231">
        <v>7</v>
      </c>
      <c r="B340" s="360" t="s">
        <v>776</v>
      </c>
      <c r="C340" s="229" t="s">
        <v>777</v>
      </c>
      <c r="D340" s="229" t="s">
        <v>779</v>
      </c>
      <c r="E340" s="229" t="s">
        <v>780</v>
      </c>
      <c r="F340" s="310" t="s">
        <v>781</v>
      </c>
      <c r="G340" s="138"/>
      <c r="H340" s="138"/>
      <c r="I340" s="160">
        <v>0</v>
      </c>
      <c r="J340" s="224">
        <v>0</v>
      </c>
      <c r="K340" s="225">
        <f t="shared" si="64"/>
        <v>0</v>
      </c>
      <c r="L340" s="226">
        <f t="shared" si="65"/>
        <v>0</v>
      </c>
      <c r="M340" s="226">
        <f t="shared" si="62"/>
        <v>0</v>
      </c>
      <c r="N340" s="325">
        <v>0</v>
      </c>
      <c r="O340" s="228">
        <f t="shared" si="67"/>
        <v>0</v>
      </c>
      <c r="P340" s="137" t="s">
        <v>396</v>
      </c>
    </row>
    <row r="341" spans="1:16" x14ac:dyDescent="0.4">
      <c r="A341" s="471" t="s">
        <v>3</v>
      </c>
      <c r="B341" s="472"/>
      <c r="C341" s="472"/>
      <c r="D341" s="472"/>
      <c r="E341" s="472"/>
      <c r="F341" s="472"/>
      <c r="G341" s="472"/>
      <c r="H341" s="473"/>
      <c r="I341" s="162">
        <f>SUM(I334:I340)</f>
        <v>129532</v>
      </c>
      <c r="J341" s="162">
        <f>SUM(J334:J340)</f>
        <v>135633</v>
      </c>
      <c r="K341" s="163">
        <f>J341-I341</f>
        <v>6101</v>
      </c>
      <c r="L341" s="164">
        <f>IFERROR(K341/I341*100,0)</f>
        <v>4.7100330420282246</v>
      </c>
      <c r="M341" s="164">
        <f>J341/J341*100</f>
        <v>100</v>
      </c>
      <c r="N341" s="165">
        <f>SUM(N334:N338)</f>
        <v>135633</v>
      </c>
      <c r="O341" s="165">
        <f t="shared" ref="O341" si="68">IFERROR(N341/J341*100,)</f>
        <v>100</v>
      </c>
      <c r="P341" s="165"/>
    </row>
    <row r="342" spans="1:16" x14ac:dyDescent="0.4">
      <c r="A342" s="270" t="s">
        <v>150</v>
      </c>
      <c r="B342" s="270"/>
      <c r="C342" s="270"/>
      <c r="D342" s="270"/>
      <c r="E342" s="270"/>
      <c r="F342" s="270"/>
      <c r="G342" s="270"/>
      <c r="H342" s="270"/>
      <c r="I342" s="270">
        <f>'Quadro Geral'!I11</f>
        <v>129532</v>
      </c>
      <c r="J342" s="270">
        <f>'Quadro Geral'!J11</f>
        <v>135633</v>
      </c>
      <c r="K342" s="270"/>
      <c r="L342" s="270"/>
      <c r="M342" s="270"/>
      <c r="N342" s="317">
        <f>'Quadro Geral'!K11</f>
        <v>135633</v>
      </c>
      <c r="O342" s="270"/>
      <c r="P342" s="270"/>
    </row>
    <row r="343" spans="1:16" x14ac:dyDescent="0.35">
      <c r="A343" s="474" t="s">
        <v>320</v>
      </c>
      <c r="B343" s="475"/>
      <c r="C343" s="475"/>
      <c r="D343" s="475"/>
      <c r="E343" s="475"/>
      <c r="F343" s="475"/>
      <c r="G343" s="475"/>
      <c r="H343" s="475"/>
      <c r="I343" s="475"/>
      <c r="J343" s="475"/>
      <c r="K343" s="475"/>
      <c r="L343" s="475"/>
      <c r="M343" s="475"/>
      <c r="N343" s="475"/>
      <c r="O343" s="475"/>
      <c r="P343" s="476"/>
    </row>
    <row r="344" spans="1:16" x14ac:dyDescent="0.4">
      <c r="A344" s="477"/>
      <c r="B344" s="478"/>
      <c r="C344" s="478"/>
      <c r="D344" s="478"/>
      <c r="E344" s="478"/>
      <c r="F344" s="478"/>
      <c r="G344" s="478"/>
      <c r="H344" s="478"/>
      <c r="I344" s="478"/>
      <c r="J344" s="478"/>
      <c r="K344" s="478"/>
      <c r="L344" s="478"/>
      <c r="M344" s="478"/>
      <c r="N344" s="478"/>
      <c r="O344" s="478"/>
      <c r="P344" s="479"/>
    </row>
    <row r="346" spans="1:16" x14ac:dyDescent="0.35">
      <c r="A346" s="494" t="s">
        <v>244</v>
      </c>
      <c r="B346" s="494"/>
      <c r="C346" s="494"/>
      <c r="D346" s="494"/>
      <c r="E346" s="494"/>
      <c r="F346" s="494"/>
      <c r="G346" s="494"/>
      <c r="H346" s="494"/>
      <c r="I346" s="494"/>
      <c r="J346" s="494"/>
      <c r="K346" s="494"/>
      <c r="L346" s="494"/>
      <c r="M346" s="494"/>
      <c r="N346" s="494"/>
      <c r="O346" s="494"/>
      <c r="P346" s="494"/>
    </row>
    <row r="347" spans="1:16" x14ac:dyDescent="0.35">
      <c r="A347" s="486" t="s">
        <v>205</v>
      </c>
      <c r="B347" s="486"/>
      <c r="C347" s="486"/>
      <c r="D347" s="486"/>
      <c r="E347" s="486"/>
      <c r="F347" s="486"/>
      <c r="G347" s="486"/>
      <c r="H347" s="487" t="s">
        <v>363</v>
      </c>
      <c r="I347" s="488"/>
      <c r="J347" s="488"/>
      <c r="K347" s="488"/>
      <c r="L347" s="488"/>
      <c r="M347" s="488"/>
      <c r="N347" s="488"/>
      <c r="O347" s="488"/>
      <c r="P347" s="489"/>
    </row>
    <row r="348" spans="1:16" ht="26.25" customHeight="1" x14ac:dyDescent="0.35">
      <c r="A348" s="486" t="s">
        <v>211</v>
      </c>
      <c r="B348" s="486"/>
      <c r="C348" s="486"/>
      <c r="D348" s="486"/>
      <c r="E348" s="486"/>
      <c r="F348" s="486"/>
      <c r="G348" s="486"/>
      <c r="H348" s="487" t="s">
        <v>396</v>
      </c>
      <c r="I348" s="488"/>
      <c r="J348" s="488"/>
      <c r="K348" s="488"/>
      <c r="L348" s="488"/>
      <c r="M348" s="488"/>
      <c r="N348" s="488"/>
      <c r="O348" s="488"/>
      <c r="P348" s="489"/>
    </row>
    <row r="349" spans="1:16" x14ac:dyDescent="0.35">
      <c r="A349" s="486" t="s">
        <v>245</v>
      </c>
      <c r="B349" s="486"/>
      <c r="C349" s="486"/>
      <c r="D349" s="486"/>
      <c r="E349" s="486"/>
      <c r="F349" s="486"/>
      <c r="G349" s="486"/>
      <c r="H349" s="487" t="s">
        <v>370</v>
      </c>
      <c r="I349" s="488"/>
      <c r="J349" s="488"/>
      <c r="K349" s="488"/>
      <c r="L349" s="488"/>
      <c r="M349" s="488"/>
      <c r="N349" s="488"/>
      <c r="O349" s="488"/>
      <c r="P349" s="489"/>
    </row>
    <row r="350" spans="1:16" ht="26.25" customHeight="1" x14ac:dyDescent="0.35">
      <c r="A350" s="486" t="s">
        <v>212</v>
      </c>
      <c r="B350" s="486"/>
      <c r="C350" s="486"/>
      <c r="D350" s="486"/>
      <c r="E350" s="486"/>
      <c r="F350" s="486"/>
      <c r="G350" s="486"/>
      <c r="H350" s="495" t="s">
        <v>323</v>
      </c>
      <c r="I350" s="496"/>
      <c r="J350" s="496"/>
      <c r="K350" s="496"/>
      <c r="L350" s="496"/>
      <c r="M350" s="496"/>
      <c r="N350" s="496"/>
      <c r="O350" s="496"/>
      <c r="P350" s="507"/>
    </row>
    <row r="351" spans="1:16" ht="26.25" customHeight="1" x14ac:dyDescent="0.35">
      <c r="A351" s="486" t="s">
        <v>246</v>
      </c>
      <c r="B351" s="486"/>
      <c r="C351" s="486"/>
      <c r="D351" s="486"/>
      <c r="E351" s="486"/>
      <c r="F351" s="486"/>
      <c r="G351" s="486"/>
      <c r="H351" s="487" t="s">
        <v>337</v>
      </c>
      <c r="I351" s="488"/>
      <c r="J351" s="488"/>
      <c r="K351" s="488"/>
      <c r="L351" s="488"/>
      <c r="M351" s="488"/>
      <c r="N351" s="488"/>
      <c r="O351" s="488"/>
      <c r="P351" s="489"/>
    </row>
    <row r="352" spans="1:16" ht="26.25" customHeight="1" x14ac:dyDescent="0.35">
      <c r="A352" s="486" t="s">
        <v>213</v>
      </c>
      <c r="B352" s="486"/>
      <c r="C352" s="486"/>
      <c r="D352" s="486"/>
      <c r="E352" s="486"/>
      <c r="F352" s="486"/>
      <c r="G352" s="486"/>
      <c r="H352" s="487" t="s">
        <v>89</v>
      </c>
      <c r="I352" s="488"/>
      <c r="J352" s="488"/>
      <c r="K352" s="488"/>
      <c r="L352" s="488"/>
      <c r="M352" s="488"/>
      <c r="N352" s="488"/>
      <c r="O352" s="488"/>
      <c r="P352" s="489"/>
    </row>
    <row r="353" spans="1:18" ht="26.25" customHeight="1" x14ac:dyDescent="0.4">
      <c r="A353" s="486" t="s">
        <v>701</v>
      </c>
      <c r="B353" s="486"/>
      <c r="C353" s="486"/>
      <c r="D353" s="486"/>
      <c r="E353" s="486"/>
      <c r="F353" s="486"/>
      <c r="G353" s="486"/>
      <c r="H353" s="500" t="s">
        <v>57</v>
      </c>
      <c r="I353" s="501"/>
      <c r="J353" s="501"/>
      <c r="K353" s="501"/>
      <c r="L353" s="501"/>
      <c r="M353" s="501"/>
      <c r="N353" s="501"/>
      <c r="O353" s="501"/>
      <c r="P353" s="502"/>
    </row>
    <row r="354" spans="1:18" ht="81.75" customHeight="1" x14ac:dyDescent="0.35">
      <c r="A354" s="378" t="s">
        <v>247</v>
      </c>
      <c r="B354" s="378"/>
      <c r="C354" s="378"/>
      <c r="D354" s="378"/>
      <c r="E354" s="378"/>
      <c r="F354" s="378"/>
      <c r="G354" s="378"/>
      <c r="H354" s="490" t="s">
        <v>471</v>
      </c>
      <c r="I354" s="491"/>
      <c r="J354" s="491"/>
      <c r="K354" s="491"/>
      <c r="L354" s="491"/>
      <c r="M354" s="491"/>
      <c r="N354" s="491"/>
      <c r="O354" s="491"/>
      <c r="P354" s="492"/>
    </row>
    <row r="355" spans="1:18" x14ac:dyDescent="0.35">
      <c r="A355" s="493"/>
      <c r="B355" s="493"/>
      <c r="C355" s="493"/>
      <c r="D355" s="493"/>
      <c r="E355" s="493"/>
      <c r="F355" s="493"/>
      <c r="G355" s="493"/>
      <c r="H355" s="493"/>
      <c r="I355" s="493"/>
      <c r="J355" s="493"/>
      <c r="K355" s="493"/>
      <c r="L355" s="493"/>
      <c r="M355" s="493"/>
      <c r="N355" s="493"/>
      <c r="O355" s="493"/>
      <c r="P355" s="493"/>
    </row>
    <row r="356" spans="1:18" ht="33.75" customHeight="1" x14ac:dyDescent="0.35">
      <c r="A356" s="480" t="s">
        <v>248</v>
      </c>
      <c r="B356" s="481" t="s">
        <v>249</v>
      </c>
      <c r="C356" s="482"/>
      <c r="D356" s="482"/>
      <c r="E356" s="482"/>
      <c r="F356" s="483"/>
      <c r="G356" s="481" t="s">
        <v>5</v>
      </c>
      <c r="H356" s="483"/>
      <c r="I356" s="480" t="s">
        <v>250</v>
      </c>
      <c r="J356" s="480"/>
      <c r="K356" s="480" t="s">
        <v>11</v>
      </c>
      <c r="L356" s="480"/>
      <c r="M356" s="480" t="s">
        <v>251</v>
      </c>
      <c r="N356" s="481" t="s">
        <v>226</v>
      </c>
      <c r="O356" s="483"/>
      <c r="P356" s="480" t="s">
        <v>8</v>
      </c>
    </row>
    <row r="357" spans="1:18" ht="33.75" customHeight="1" x14ac:dyDescent="0.35">
      <c r="A357" s="480"/>
      <c r="B357" s="480" t="s">
        <v>4</v>
      </c>
      <c r="C357" s="481" t="s">
        <v>252</v>
      </c>
      <c r="D357" s="483"/>
      <c r="E357" s="480" t="s">
        <v>219</v>
      </c>
      <c r="F357" s="484" t="s">
        <v>253</v>
      </c>
      <c r="G357" s="480" t="s">
        <v>6</v>
      </c>
      <c r="H357" s="480" t="s">
        <v>7</v>
      </c>
      <c r="I357" s="480" t="s">
        <v>254</v>
      </c>
      <c r="J357" s="480" t="s">
        <v>257</v>
      </c>
      <c r="K357" s="480" t="s">
        <v>218</v>
      </c>
      <c r="L357" s="480" t="s">
        <v>260</v>
      </c>
      <c r="M357" s="480"/>
      <c r="N357" s="484" t="s">
        <v>122</v>
      </c>
      <c r="O357" s="484" t="s">
        <v>227</v>
      </c>
      <c r="P357" s="480"/>
    </row>
    <row r="358" spans="1:18" ht="33.75" customHeight="1" x14ac:dyDescent="0.35">
      <c r="A358" s="480"/>
      <c r="B358" s="480"/>
      <c r="C358" s="218" t="s">
        <v>255</v>
      </c>
      <c r="D358" s="218" t="s">
        <v>256</v>
      </c>
      <c r="E358" s="480"/>
      <c r="F358" s="485"/>
      <c r="G358" s="480"/>
      <c r="H358" s="480"/>
      <c r="I358" s="480"/>
      <c r="J358" s="480"/>
      <c r="K358" s="480"/>
      <c r="L358" s="480"/>
      <c r="M358" s="480"/>
      <c r="N358" s="485"/>
      <c r="O358" s="485"/>
      <c r="P358" s="480"/>
    </row>
    <row r="359" spans="1:18" ht="156" customHeight="1" x14ac:dyDescent="0.25">
      <c r="A359" s="231">
        <v>1</v>
      </c>
      <c r="B359" s="137" t="s">
        <v>434</v>
      </c>
      <c r="C359" s="137" t="s">
        <v>697</v>
      </c>
      <c r="D359" s="137" t="s">
        <v>699</v>
      </c>
      <c r="E359" s="223" t="s">
        <v>472</v>
      </c>
      <c r="F359" s="309" t="s">
        <v>436</v>
      </c>
      <c r="G359" s="138">
        <v>43101</v>
      </c>
      <c r="H359" s="138">
        <v>43465</v>
      </c>
      <c r="I359" s="224">
        <v>178000</v>
      </c>
      <c r="J359" s="224">
        <v>183340</v>
      </c>
      <c r="K359" s="225">
        <f t="shared" ref="K359:K362" si="69">J359-I359</f>
        <v>5340</v>
      </c>
      <c r="L359" s="250">
        <f t="shared" ref="L359:L362" si="70">IFERROR(K359/I359*100,0)</f>
        <v>3</v>
      </c>
      <c r="M359" s="250">
        <f>J359/$J$404*100</f>
        <v>44.636401041045332</v>
      </c>
      <c r="N359" s="227">
        <f>J359</f>
        <v>183340</v>
      </c>
      <c r="O359" s="228">
        <f t="shared" ref="O359:O362" si="71">IFERROR(N359/J359*100,)</f>
        <v>100</v>
      </c>
      <c r="P359" s="137" t="s">
        <v>396</v>
      </c>
      <c r="R359" s="316" t="s">
        <v>707</v>
      </c>
    </row>
    <row r="360" spans="1:18" ht="159.75" customHeight="1" x14ac:dyDescent="0.35">
      <c r="A360" s="231">
        <v>2</v>
      </c>
      <c r="B360" s="137" t="s">
        <v>437</v>
      </c>
      <c r="C360" s="137" t="s">
        <v>438</v>
      </c>
      <c r="D360" s="137" t="s">
        <v>698</v>
      </c>
      <c r="E360" s="223" t="s">
        <v>439</v>
      </c>
      <c r="F360" s="309" t="s">
        <v>440</v>
      </c>
      <c r="G360" s="138">
        <v>43101</v>
      </c>
      <c r="H360" s="138">
        <v>43465</v>
      </c>
      <c r="I360" s="224">
        <v>18560</v>
      </c>
      <c r="J360" s="224">
        <v>19117</v>
      </c>
      <c r="K360" s="225">
        <f t="shared" si="69"/>
        <v>557</v>
      </c>
      <c r="L360" s="250">
        <f t="shared" si="70"/>
        <v>3.0010775862068964</v>
      </c>
      <c r="M360" s="250">
        <f t="shared" ref="M360:M403" si="72">J360/$J$404*100</f>
        <v>4.654271183056963</v>
      </c>
      <c r="N360" s="227">
        <f>J360</f>
        <v>19117</v>
      </c>
      <c r="O360" s="228">
        <f t="shared" si="71"/>
        <v>100</v>
      </c>
      <c r="P360" s="137" t="s">
        <v>396</v>
      </c>
    </row>
    <row r="361" spans="1:18" ht="179.25" customHeight="1" x14ac:dyDescent="0.35">
      <c r="A361" s="231">
        <v>3</v>
      </c>
      <c r="B361" s="137" t="s">
        <v>441</v>
      </c>
      <c r="C361" s="137" t="s">
        <v>677</v>
      </c>
      <c r="D361" s="223" t="s">
        <v>678</v>
      </c>
      <c r="E361" s="223" t="s">
        <v>444</v>
      </c>
      <c r="F361" s="309" t="s">
        <v>445</v>
      </c>
      <c r="G361" s="138">
        <v>43101</v>
      </c>
      <c r="H361" s="138">
        <v>43465</v>
      </c>
      <c r="I361" s="160">
        <v>18000</v>
      </c>
      <c r="J361" s="224">
        <v>7776</v>
      </c>
      <c r="K361" s="225">
        <f t="shared" si="69"/>
        <v>-10224</v>
      </c>
      <c r="L361" s="250">
        <f t="shared" si="70"/>
        <v>-56.8</v>
      </c>
      <c r="M361" s="250">
        <f t="shared" si="72"/>
        <v>1.8931638185620623</v>
      </c>
      <c r="N361" s="227">
        <f>J361</f>
        <v>7776</v>
      </c>
      <c r="O361" s="228">
        <f t="shared" si="71"/>
        <v>100</v>
      </c>
      <c r="P361" s="137" t="s">
        <v>396</v>
      </c>
    </row>
    <row r="362" spans="1:18" ht="112.5" customHeight="1" x14ac:dyDescent="0.35">
      <c r="A362" s="231">
        <v>4</v>
      </c>
      <c r="B362" s="137" t="s">
        <v>473</v>
      </c>
      <c r="C362" s="137" t="s">
        <v>677</v>
      </c>
      <c r="D362" s="223" t="s">
        <v>679</v>
      </c>
      <c r="E362" s="223" t="s">
        <v>447</v>
      </c>
      <c r="F362" s="309" t="s">
        <v>448</v>
      </c>
      <c r="G362" s="138">
        <v>43101</v>
      </c>
      <c r="H362" s="138">
        <v>43465</v>
      </c>
      <c r="I362" s="160">
        <v>12599</v>
      </c>
      <c r="J362" s="224">
        <v>5400</v>
      </c>
      <c r="K362" s="225">
        <f t="shared" si="69"/>
        <v>-7199</v>
      </c>
      <c r="L362" s="250">
        <f t="shared" si="70"/>
        <v>-57.139455512342252</v>
      </c>
      <c r="M362" s="250">
        <f t="shared" si="72"/>
        <v>1.3146970962236544</v>
      </c>
      <c r="N362" s="227">
        <f>J362</f>
        <v>5400</v>
      </c>
      <c r="O362" s="228">
        <f t="shared" si="71"/>
        <v>100</v>
      </c>
      <c r="P362" s="137" t="s">
        <v>396</v>
      </c>
    </row>
    <row r="363" spans="1:18" ht="105" x14ac:dyDescent="0.35">
      <c r="A363" s="231">
        <v>5</v>
      </c>
      <c r="B363" s="137" t="s">
        <v>474</v>
      </c>
      <c r="C363" s="137" t="s">
        <v>475</v>
      </c>
      <c r="D363" s="137" t="s">
        <v>476</v>
      </c>
      <c r="E363" s="223" t="s">
        <v>477</v>
      </c>
      <c r="F363" s="309" t="s">
        <v>478</v>
      </c>
      <c r="G363" s="138">
        <v>43101</v>
      </c>
      <c r="H363" s="138">
        <v>43465</v>
      </c>
      <c r="I363" s="160">
        <v>18563</v>
      </c>
      <c r="J363" s="224">
        <v>0</v>
      </c>
      <c r="K363" s="225">
        <f t="shared" ref="K363:K400" si="73">J363-I363</f>
        <v>-18563</v>
      </c>
      <c r="L363" s="250">
        <f t="shared" ref="L363:L400" si="74">IFERROR(K363/I363*100,0)</f>
        <v>-100</v>
      </c>
      <c r="M363" s="250">
        <f t="shared" si="72"/>
        <v>0</v>
      </c>
      <c r="N363" s="227">
        <v>0</v>
      </c>
      <c r="O363" s="228">
        <f t="shared" ref="O363:O403" si="75">IFERROR(N363/J363*100,)</f>
        <v>0</v>
      </c>
      <c r="P363" s="137" t="s">
        <v>396</v>
      </c>
    </row>
    <row r="364" spans="1:18" ht="107.25" customHeight="1" x14ac:dyDescent="0.35">
      <c r="A364" s="231">
        <v>6</v>
      </c>
      <c r="B364" s="137" t="s">
        <v>479</v>
      </c>
      <c r="C364" s="137" t="s">
        <v>480</v>
      </c>
      <c r="D364" s="137" t="s">
        <v>481</v>
      </c>
      <c r="E364" s="223" t="s">
        <v>482</v>
      </c>
      <c r="F364" s="309" t="s">
        <v>478</v>
      </c>
      <c r="G364" s="138">
        <v>43101</v>
      </c>
      <c r="H364" s="138">
        <v>43465</v>
      </c>
      <c r="I364" s="160">
        <v>31500</v>
      </c>
      <c r="J364" s="224">
        <v>42560</v>
      </c>
      <c r="K364" s="225">
        <f t="shared" si="73"/>
        <v>11060</v>
      </c>
      <c r="L364" s="250">
        <f t="shared" si="74"/>
        <v>35.111111111111107</v>
      </c>
      <c r="M364" s="250">
        <f t="shared" si="72"/>
        <v>10.361760817644209</v>
      </c>
      <c r="N364" s="227">
        <f>J364</f>
        <v>42560</v>
      </c>
      <c r="O364" s="228">
        <f t="shared" si="75"/>
        <v>100</v>
      </c>
      <c r="P364" s="137" t="s">
        <v>396</v>
      </c>
    </row>
    <row r="365" spans="1:18" ht="105" x14ac:dyDescent="0.35">
      <c r="A365" s="231">
        <v>7</v>
      </c>
      <c r="B365" s="137" t="s">
        <v>483</v>
      </c>
      <c r="C365" s="137" t="s">
        <v>484</v>
      </c>
      <c r="D365" s="137" t="s">
        <v>485</v>
      </c>
      <c r="E365" s="223" t="s">
        <v>486</v>
      </c>
      <c r="F365" s="309" t="s">
        <v>478</v>
      </c>
      <c r="G365" s="138">
        <v>43101</v>
      </c>
      <c r="H365" s="138">
        <v>43465</v>
      </c>
      <c r="I365" s="160">
        <v>8000</v>
      </c>
      <c r="J365" s="224">
        <v>9500</v>
      </c>
      <c r="K365" s="225">
        <f t="shared" si="73"/>
        <v>1500</v>
      </c>
      <c r="L365" s="250">
        <f t="shared" si="74"/>
        <v>18.75</v>
      </c>
      <c r="M365" s="250">
        <f t="shared" si="72"/>
        <v>2.312893039652725</v>
      </c>
      <c r="N365" s="227">
        <v>0</v>
      </c>
      <c r="O365" s="228">
        <f t="shared" si="75"/>
        <v>0</v>
      </c>
      <c r="P365" s="137" t="s">
        <v>396</v>
      </c>
    </row>
    <row r="366" spans="1:18" ht="99" customHeight="1" x14ac:dyDescent="0.35">
      <c r="A366" s="231">
        <v>8</v>
      </c>
      <c r="B366" s="137" t="s">
        <v>487</v>
      </c>
      <c r="C366" s="137" t="s">
        <v>488</v>
      </c>
      <c r="D366" s="137" t="s">
        <v>489</v>
      </c>
      <c r="E366" s="223" t="s">
        <v>490</v>
      </c>
      <c r="F366" s="309" t="s">
        <v>478</v>
      </c>
      <c r="G366" s="138">
        <v>43101</v>
      </c>
      <c r="H366" s="138">
        <v>43465</v>
      </c>
      <c r="I366" s="160">
        <v>2000</v>
      </c>
      <c r="J366" s="224">
        <v>6000</v>
      </c>
      <c r="K366" s="225">
        <f t="shared" si="73"/>
        <v>4000</v>
      </c>
      <c r="L366" s="250">
        <f t="shared" si="74"/>
        <v>200</v>
      </c>
      <c r="M366" s="250">
        <f t="shared" si="72"/>
        <v>1.460774551359616</v>
      </c>
      <c r="N366" s="227">
        <f t="shared" ref="N366:N373" si="76">J366</f>
        <v>6000</v>
      </c>
      <c r="O366" s="228">
        <f t="shared" si="75"/>
        <v>100</v>
      </c>
      <c r="P366" s="137" t="s">
        <v>396</v>
      </c>
    </row>
    <row r="367" spans="1:18" ht="109.5" customHeight="1" x14ac:dyDescent="0.35">
      <c r="A367" s="231">
        <v>9</v>
      </c>
      <c r="B367" s="137" t="s">
        <v>491</v>
      </c>
      <c r="C367" s="137" t="s">
        <v>492</v>
      </c>
      <c r="D367" s="137" t="s">
        <v>493</v>
      </c>
      <c r="E367" s="223" t="s">
        <v>494</v>
      </c>
      <c r="F367" s="309" t="s">
        <v>478</v>
      </c>
      <c r="G367" s="138">
        <v>43101</v>
      </c>
      <c r="H367" s="138">
        <v>43465</v>
      </c>
      <c r="I367" s="160">
        <v>2520</v>
      </c>
      <c r="J367" s="224">
        <v>2700</v>
      </c>
      <c r="K367" s="225">
        <f t="shared" si="73"/>
        <v>180</v>
      </c>
      <c r="L367" s="250">
        <f t="shared" si="74"/>
        <v>7.1428571428571423</v>
      </c>
      <c r="M367" s="250">
        <f t="shared" si="72"/>
        <v>0.65734854811182719</v>
      </c>
      <c r="N367" s="227">
        <f t="shared" si="76"/>
        <v>2700</v>
      </c>
      <c r="O367" s="228">
        <f t="shared" si="75"/>
        <v>100</v>
      </c>
      <c r="P367" s="137" t="s">
        <v>396</v>
      </c>
    </row>
    <row r="368" spans="1:18" ht="120.75" customHeight="1" x14ac:dyDescent="0.35">
      <c r="A368" s="231">
        <v>10</v>
      </c>
      <c r="B368" s="137" t="s">
        <v>495</v>
      </c>
      <c r="C368" s="137" t="s">
        <v>496</v>
      </c>
      <c r="D368" s="137" t="s">
        <v>497</v>
      </c>
      <c r="E368" s="223" t="s">
        <v>498</v>
      </c>
      <c r="F368" s="309" t="s">
        <v>478</v>
      </c>
      <c r="G368" s="138">
        <v>43101</v>
      </c>
      <c r="H368" s="138">
        <v>43465</v>
      </c>
      <c r="I368" s="160">
        <v>3000</v>
      </c>
      <c r="J368" s="224">
        <v>6000</v>
      </c>
      <c r="K368" s="225">
        <f t="shared" si="73"/>
        <v>3000</v>
      </c>
      <c r="L368" s="250">
        <f t="shared" si="74"/>
        <v>100</v>
      </c>
      <c r="M368" s="250">
        <f t="shared" si="72"/>
        <v>1.460774551359616</v>
      </c>
      <c r="N368" s="227">
        <f t="shared" si="76"/>
        <v>6000</v>
      </c>
      <c r="O368" s="228">
        <f t="shared" si="75"/>
        <v>100</v>
      </c>
      <c r="P368" s="137" t="s">
        <v>396</v>
      </c>
    </row>
    <row r="369" spans="1:16" ht="78.75" x14ac:dyDescent="0.35">
      <c r="A369" s="231">
        <v>11</v>
      </c>
      <c r="B369" s="137" t="s">
        <v>499</v>
      </c>
      <c r="C369" s="137" t="s">
        <v>500</v>
      </c>
      <c r="D369" s="137" t="s">
        <v>501</v>
      </c>
      <c r="E369" s="223" t="s">
        <v>502</v>
      </c>
      <c r="F369" s="309" t="s">
        <v>478</v>
      </c>
      <c r="G369" s="138">
        <v>43101</v>
      </c>
      <c r="H369" s="138">
        <v>43465</v>
      </c>
      <c r="I369" s="160">
        <v>9000</v>
      </c>
      <c r="J369" s="224">
        <v>12000</v>
      </c>
      <c r="K369" s="225">
        <f t="shared" si="73"/>
        <v>3000</v>
      </c>
      <c r="L369" s="250">
        <f t="shared" si="74"/>
        <v>33.333333333333329</v>
      </c>
      <c r="M369" s="250">
        <f t="shared" si="72"/>
        <v>2.921549102719232</v>
      </c>
      <c r="N369" s="227">
        <f t="shared" si="76"/>
        <v>12000</v>
      </c>
      <c r="O369" s="228">
        <f t="shared" si="75"/>
        <v>100</v>
      </c>
      <c r="P369" s="137" t="s">
        <v>396</v>
      </c>
    </row>
    <row r="370" spans="1:16" ht="78.75" x14ac:dyDescent="0.35">
      <c r="A370" s="231">
        <v>12</v>
      </c>
      <c r="B370" s="137" t="s">
        <v>503</v>
      </c>
      <c r="C370" s="137" t="s">
        <v>504</v>
      </c>
      <c r="D370" s="137" t="s">
        <v>505</v>
      </c>
      <c r="E370" s="223" t="s">
        <v>502</v>
      </c>
      <c r="F370" s="309" t="s">
        <v>478</v>
      </c>
      <c r="G370" s="138">
        <v>43101</v>
      </c>
      <c r="H370" s="138">
        <v>43465</v>
      </c>
      <c r="I370" s="160">
        <v>10000</v>
      </c>
      <c r="J370" s="224">
        <v>10000</v>
      </c>
      <c r="K370" s="225">
        <f t="shared" ref="K370:K391" si="77">J370-I370</f>
        <v>0</v>
      </c>
      <c r="L370" s="250">
        <f t="shared" ref="L370:L391" si="78">IFERROR(K370/I370*100,0)</f>
        <v>0</v>
      </c>
      <c r="M370" s="250">
        <f t="shared" si="72"/>
        <v>2.4346242522660266</v>
      </c>
      <c r="N370" s="227">
        <f t="shared" si="76"/>
        <v>10000</v>
      </c>
      <c r="O370" s="228">
        <f t="shared" ref="O370:O391" si="79">IFERROR(N370/J370*100,)</f>
        <v>100</v>
      </c>
      <c r="P370" s="137" t="s">
        <v>396</v>
      </c>
    </row>
    <row r="371" spans="1:16" ht="78.75" x14ac:dyDescent="0.35">
      <c r="A371" s="231">
        <v>13</v>
      </c>
      <c r="B371" s="137" t="s">
        <v>506</v>
      </c>
      <c r="C371" s="137" t="s">
        <v>507</v>
      </c>
      <c r="D371" s="137" t="s">
        <v>508</v>
      </c>
      <c r="E371" s="223" t="s">
        <v>502</v>
      </c>
      <c r="F371" s="309" t="s">
        <v>478</v>
      </c>
      <c r="G371" s="138">
        <v>43101</v>
      </c>
      <c r="H371" s="138">
        <v>43465</v>
      </c>
      <c r="I371" s="160">
        <v>300</v>
      </c>
      <c r="J371" s="224">
        <v>1200</v>
      </c>
      <c r="K371" s="225">
        <f t="shared" si="77"/>
        <v>900</v>
      </c>
      <c r="L371" s="250">
        <f t="shared" si="78"/>
        <v>300</v>
      </c>
      <c r="M371" s="250">
        <f t="shared" si="72"/>
        <v>0.2921549102719232</v>
      </c>
      <c r="N371" s="227">
        <f t="shared" si="76"/>
        <v>1200</v>
      </c>
      <c r="O371" s="228">
        <f t="shared" si="79"/>
        <v>100</v>
      </c>
      <c r="P371" s="137" t="s">
        <v>396</v>
      </c>
    </row>
    <row r="372" spans="1:16" ht="106.5" customHeight="1" x14ac:dyDescent="0.35">
      <c r="A372" s="231">
        <v>14</v>
      </c>
      <c r="B372" s="137" t="s">
        <v>509</v>
      </c>
      <c r="C372" s="137" t="s">
        <v>510</v>
      </c>
      <c r="D372" s="137" t="s">
        <v>511</v>
      </c>
      <c r="E372" s="223" t="s">
        <v>512</v>
      </c>
      <c r="F372" s="309" t="s">
        <v>478</v>
      </c>
      <c r="G372" s="138">
        <v>43101</v>
      </c>
      <c r="H372" s="138">
        <v>43465</v>
      </c>
      <c r="I372" s="160">
        <v>6500</v>
      </c>
      <c r="J372" s="224">
        <v>7000</v>
      </c>
      <c r="K372" s="225">
        <f t="shared" si="77"/>
        <v>500</v>
      </c>
      <c r="L372" s="250">
        <f t="shared" si="78"/>
        <v>7.6923076923076925</v>
      </c>
      <c r="M372" s="250">
        <f t="shared" si="72"/>
        <v>1.7042369765862184</v>
      </c>
      <c r="N372" s="227">
        <f t="shared" si="76"/>
        <v>7000</v>
      </c>
      <c r="O372" s="228">
        <f t="shared" si="79"/>
        <v>100</v>
      </c>
      <c r="P372" s="137" t="s">
        <v>396</v>
      </c>
    </row>
    <row r="373" spans="1:16" ht="157.5" customHeight="1" x14ac:dyDescent="0.35">
      <c r="A373" s="231">
        <v>15</v>
      </c>
      <c r="B373" s="137" t="s">
        <v>513</v>
      </c>
      <c r="C373" s="137" t="s">
        <v>514</v>
      </c>
      <c r="D373" s="137" t="s">
        <v>515</v>
      </c>
      <c r="E373" s="223" t="s">
        <v>516</v>
      </c>
      <c r="F373" s="309" t="s">
        <v>517</v>
      </c>
      <c r="G373" s="138">
        <v>43101</v>
      </c>
      <c r="H373" s="138">
        <v>43465</v>
      </c>
      <c r="I373" s="160">
        <v>271</v>
      </c>
      <c r="J373" s="224">
        <v>2000</v>
      </c>
      <c r="K373" s="225">
        <f t="shared" si="77"/>
        <v>1729</v>
      </c>
      <c r="L373" s="250">
        <f t="shared" si="78"/>
        <v>638.00738007380073</v>
      </c>
      <c r="M373" s="250">
        <f t="shared" si="72"/>
        <v>0.48692485045320527</v>
      </c>
      <c r="N373" s="227">
        <f t="shared" si="76"/>
        <v>2000</v>
      </c>
      <c r="O373" s="228">
        <f t="shared" si="79"/>
        <v>100</v>
      </c>
      <c r="P373" s="137" t="s">
        <v>396</v>
      </c>
    </row>
    <row r="374" spans="1:16" ht="154.5" customHeight="1" x14ac:dyDescent="0.35">
      <c r="A374" s="231">
        <v>16</v>
      </c>
      <c r="B374" s="137" t="s">
        <v>518</v>
      </c>
      <c r="C374" s="137" t="s">
        <v>519</v>
      </c>
      <c r="D374" s="137" t="s">
        <v>520</v>
      </c>
      <c r="E374" s="223" t="s">
        <v>502</v>
      </c>
      <c r="F374" s="309" t="s">
        <v>517</v>
      </c>
      <c r="G374" s="138">
        <v>43101</v>
      </c>
      <c r="H374" s="138">
        <v>43465</v>
      </c>
      <c r="I374" s="160">
        <v>1500</v>
      </c>
      <c r="J374" s="224">
        <v>1500</v>
      </c>
      <c r="K374" s="225">
        <f t="shared" si="77"/>
        <v>0</v>
      </c>
      <c r="L374" s="250">
        <f t="shared" si="78"/>
        <v>0</v>
      </c>
      <c r="M374" s="250">
        <f t="shared" si="72"/>
        <v>0.365193637839904</v>
      </c>
      <c r="N374" s="227">
        <v>0</v>
      </c>
      <c r="O374" s="228">
        <f t="shared" si="79"/>
        <v>0</v>
      </c>
      <c r="P374" s="137" t="s">
        <v>396</v>
      </c>
    </row>
    <row r="375" spans="1:16" ht="133.5" customHeight="1" x14ac:dyDescent="0.35">
      <c r="A375" s="231">
        <v>17</v>
      </c>
      <c r="B375" s="137" t="s">
        <v>521</v>
      </c>
      <c r="C375" s="137" t="s">
        <v>522</v>
      </c>
      <c r="D375" s="137" t="s">
        <v>523</v>
      </c>
      <c r="E375" s="223" t="s">
        <v>516</v>
      </c>
      <c r="F375" s="309" t="s">
        <v>517</v>
      </c>
      <c r="G375" s="138">
        <v>43101</v>
      </c>
      <c r="H375" s="138">
        <v>43465</v>
      </c>
      <c r="I375" s="160">
        <v>1729</v>
      </c>
      <c r="J375" s="224">
        <v>1500</v>
      </c>
      <c r="K375" s="225">
        <f t="shared" si="77"/>
        <v>-229</v>
      </c>
      <c r="L375" s="250">
        <f t="shared" si="78"/>
        <v>-13.24465008675535</v>
      </c>
      <c r="M375" s="250">
        <f t="shared" si="72"/>
        <v>0.365193637839904</v>
      </c>
      <c r="N375" s="227">
        <v>0</v>
      </c>
      <c r="O375" s="228">
        <f t="shared" si="79"/>
        <v>0</v>
      </c>
      <c r="P375" s="137" t="s">
        <v>396</v>
      </c>
    </row>
    <row r="376" spans="1:16" ht="129.75" customHeight="1" x14ac:dyDescent="0.35">
      <c r="A376" s="231">
        <v>18</v>
      </c>
      <c r="B376" s="137" t="s">
        <v>524</v>
      </c>
      <c r="C376" s="137" t="s">
        <v>525</v>
      </c>
      <c r="D376" s="137" t="s">
        <v>526</v>
      </c>
      <c r="E376" s="223" t="s">
        <v>502</v>
      </c>
      <c r="F376" s="309" t="s">
        <v>517</v>
      </c>
      <c r="G376" s="138">
        <v>43101</v>
      </c>
      <c r="H376" s="138">
        <v>43465</v>
      </c>
      <c r="I376" s="160">
        <v>1000</v>
      </c>
      <c r="J376" s="224">
        <v>2000</v>
      </c>
      <c r="K376" s="225">
        <f t="shared" si="77"/>
        <v>1000</v>
      </c>
      <c r="L376" s="250">
        <f t="shared" si="78"/>
        <v>100</v>
      </c>
      <c r="M376" s="250">
        <f t="shared" si="72"/>
        <v>0.48692485045320527</v>
      </c>
      <c r="N376" s="227">
        <v>0</v>
      </c>
      <c r="O376" s="228">
        <f t="shared" si="79"/>
        <v>0</v>
      </c>
      <c r="P376" s="137" t="s">
        <v>396</v>
      </c>
    </row>
    <row r="377" spans="1:16" ht="138.75" customHeight="1" x14ac:dyDescent="0.35">
      <c r="A377" s="231">
        <v>19</v>
      </c>
      <c r="B377" s="137" t="s">
        <v>691</v>
      </c>
      <c r="C377" s="137" t="s">
        <v>527</v>
      </c>
      <c r="D377" s="137" t="s">
        <v>528</v>
      </c>
      <c r="E377" s="223" t="s">
        <v>516</v>
      </c>
      <c r="F377" s="309" t="s">
        <v>517</v>
      </c>
      <c r="G377" s="138">
        <v>43101</v>
      </c>
      <c r="H377" s="138">
        <v>43465</v>
      </c>
      <c r="I377" s="160">
        <v>0</v>
      </c>
      <c r="J377" s="224">
        <v>2000</v>
      </c>
      <c r="K377" s="225">
        <f t="shared" si="77"/>
        <v>2000</v>
      </c>
      <c r="L377" s="250">
        <f t="shared" si="78"/>
        <v>0</v>
      </c>
      <c r="M377" s="250">
        <f t="shared" si="72"/>
        <v>0.48692485045320527</v>
      </c>
      <c r="N377" s="227">
        <v>0</v>
      </c>
      <c r="O377" s="228">
        <f t="shared" si="79"/>
        <v>0</v>
      </c>
      <c r="P377" s="137" t="s">
        <v>396</v>
      </c>
    </row>
    <row r="378" spans="1:16" ht="126" customHeight="1" x14ac:dyDescent="0.35">
      <c r="A378" s="231">
        <v>20</v>
      </c>
      <c r="B378" s="137" t="s">
        <v>529</v>
      </c>
      <c r="C378" s="137" t="s">
        <v>530</v>
      </c>
      <c r="D378" s="137" t="s">
        <v>531</v>
      </c>
      <c r="E378" s="223" t="s">
        <v>502</v>
      </c>
      <c r="F378" s="309" t="s">
        <v>478</v>
      </c>
      <c r="G378" s="138">
        <v>43101</v>
      </c>
      <c r="H378" s="138">
        <v>43465</v>
      </c>
      <c r="I378" s="160">
        <v>3000</v>
      </c>
      <c r="J378" s="224">
        <v>1500</v>
      </c>
      <c r="K378" s="225">
        <f t="shared" si="77"/>
        <v>-1500</v>
      </c>
      <c r="L378" s="250">
        <f t="shared" si="78"/>
        <v>-50</v>
      </c>
      <c r="M378" s="250">
        <f t="shared" si="72"/>
        <v>0.365193637839904</v>
      </c>
      <c r="N378" s="227">
        <v>0</v>
      </c>
      <c r="O378" s="228">
        <f t="shared" si="79"/>
        <v>0</v>
      </c>
      <c r="P378" s="137" t="s">
        <v>396</v>
      </c>
    </row>
    <row r="379" spans="1:16" ht="111" customHeight="1" x14ac:dyDescent="0.35">
      <c r="A379" s="231">
        <v>21</v>
      </c>
      <c r="B379" s="137" t="s">
        <v>532</v>
      </c>
      <c r="C379" s="137" t="s">
        <v>533</v>
      </c>
      <c r="D379" s="137" t="s">
        <v>534</v>
      </c>
      <c r="E379" s="223" t="s">
        <v>516</v>
      </c>
      <c r="F379" s="309" t="s">
        <v>535</v>
      </c>
      <c r="G379" s="138">
        <v>43101</v>
      </c>
      <c r="H379" s="138">
        <v>43465</v>
      </c>
      <c r="I379" s="160">
        <v>2000</v>
      </c>
      <c r="J379" s="224">
        <v>3000</v>
      </c>
      <c r="K379" s="225">
        <f t="shared" si="77"/>
        <v>1000</v>
      </c>
      <c r="L379" s="250">
        <f t="shared" si="78"/>
        <v>50</v>
      </c>
      <c r="M379" s="250">
        <f t="shared" si="72"/>
        <v>0.73038727567980799</v>
      </c>
      <c r="N379" s="227">
        <f>J379</f>
        <v>3000</v>
      </c>
      <c r="O379" s="228">
        <f t="shared" si="79"/>
        <v>100</v>
      </c>
      <c r="P379" s="137" t="s">
        <v>396</v>
      </c>
    </row>
    <row r="380" spans="1:16" ht="158.25" customHeight="1" x14ac:dyDescent="0.35">
      <c r="A380" s="231">
        <v>22</v>
      </c>
      <c r="B380" s="137" t="s">
        <v>536</v>
      </c>
      <c r="C380" s="137" t="s">
        <v>537</v>
      </c>
      <c r="D380" s="137" t="s">
        <v>538</v>
      </c>
      <c r="E380" s="223" t="s">
        <v>539</v>
      </c>
      <c r="F380" s="309" t="s">
        <v>478</v>
      </c>
      <c r="G380" s="138">
        <v>43101</v>
      </c>
      <c r="H380" s="138">
        <v>43465</v>
      </c>
      <c r="I380" s="160">
        <v>1500</v>
      </c>
      <c r="J380" s="224">
        <v>1200</v>
      </c>
      <c r="K380" s="225">
        <f t="shared" si="77"/>
        <v>-300</v>
      </c>
      <c r="L380" s="250">
        <f t="shared" si="78"/>
        <v>-20</v>
      </c>
      <c r="M380" s="250">
        <f t="shared" si="72"/>
        <v>0.2921549102719232</v>
      </c>
      <c r="N380" s="227">
        <v>0</v>
      </c>
      <c r="O380" s="228">
        <f t="shared" si="79"/>
        <v>0</v>
      </c>
      <c r="P380" s="137" t="s">
        <v>396</v>
      </c>
    </row>
    <row r="381" spans="1:16" ht="119.25" customHeight="1" x14ac:dyDescent="0.35">
      <c r="A381" s="231">
        <v>23</v>
      </c>
      <c r="B381" s="137" t="s">
        <v>540</v>
      </c>
      <c r="C381" s="137" t="s">
        <v>541</v>
      </c>
      <c r="D381" s="137" t="s">
        <v>542</v>
      </c>
      <c r="E381" s="223" t="s">
        <v>543</v>
      </c>
      <c r="F381" s="309" t="s">
        <v>544</v>
      </c>
      <c r="G381" s="138">
        <v>43101</v>
      </c>
      <c r="H381" s="138">
        <v>43465</v>
      </c>
      <c r="I381" s="160">
        <v>3900</v>
      </c>
      <c r="J381" s="224">
        <v>4800</v>
      </c>
      <c r="K381" s="225">
        <f t="shared" si="77"/>
        <v>900</v>
      </c>
      <c r="L381" s="250">
        <f t="shared" si="78"/>
        <v>23.076923076923077</v>
      </c>
      <c r="M381" s="250">
        <f t="shared" si="72"/>
        <v>1.1686196410876928</v>
      </c>
      <c r="N381" s="227">
        <f>J381</f>
        <v>4800</v>
      </c>
      <c r="O381" s="228">
        <f t="shared" si="79"/>
        <v>100</v>
      </c>
      <c r="P381" s="137" t="s">
        <v>396</v>
      </c>
    </row>
    <row r="382" spans="1:16" ht="106.5" customHeight="1" x14ac:dyDescent="0.35">
      <c r="A382" s="231">
        <v>24</v>
      </c>
      <c r="B382" s="137" t="s">
        <v>545</v>
      </c>
      <c r="C382" s="137" t="s">
        <v>546</v>
      </c>
      <c r="D382" s="137" t="s">
        <v>547</v>
      </c>
      <c r="E382" s="223" t="s">
        <v>516</v>
      </c>
      <c r="F382" s="309" t="s">
        <v>478</v>
      </c>
      <c r="G382" s="138">
        <v>43101</v>
      </c>
      <c r="H382" s="138">
        <v>43465</v>
      </c>
      <c r="I382" s="160">
        <v>6000</v>
      </c>
      <c r="J382" s="224">
        <f>9000-626</f>
        <v>8374</v>
      </c>
      <c r="K382" s="225">
        <f t="shared" si="77"/>
        <v>2374</v>
      </c>
      <c r="L382" s="250">
        <f t="shared" si="78"/>
        <v>39.56666666666667</v>
      </c>
      <c r="M382" s="250">
        <f t="shared" si="72"/>
        <v>2.0387543488475703</v>
      </c>
      <c r="N382" s="227">
        <v>0</v>
      </c>
      <c r="O382" s="228">
        <f t="shared" si="79"/>
        <v>0</v>
      </c>
      <c r="P382" s="137" t="s">
        <v>396</v>
      </c>
    </row>
    <row r="383" spans="1:16" ht="125.25" customHeight="1" x14ac:dyDescent="0.35">
      <c r="A383" s="231">
        <v>25</v>
      </c>
      <c r="B383" s="137" t="s">
        <v>548</v>
      </c>
      <c r="C383" s="137" t="s">
        <v>549</v>
      </c>
      <c r="D383" s="137" t="s">
        <v>550</v>
      </c>
      <c r="E383" s="223" t="s">
        <v>551</v>
      </c>
      <c r="F383" s="309" t="s">
        <v>478</v>
      </c>
      <c r="G383" s="138">
        <v>43101</v>
      </c>
      <c r="H383" s="138">
        <v>43465</v>
      </c>
      <c r="I383" s="160">
        <v>14200</v>
      </c>
      <c r="J383" s="224">
        <v>3000</v>
      </c>
      <c r="K383" s="225">
        <f t="shared" si="77"/>
        <v>-11200</v>
      </c>
      <c r="L383" s="250">
        <f t="shared" si="78"/>
        <v>-78.873239436619713</v>
      </c>
      <c r="M383" s="250">
        <f t="shared" si="72"/>
        <v>0.73038727567980799</v>
      </c>
      <c r="N383" s="227">
        <v>0</v>
      </c>
      <c r="O383" s="228">
        <f t="shared" si="79"/>
        <v>0</v>
      </c>
      <c r="P383" s="137" t="s">
        <v>396</v>
      </c>
    </row>
    <row r="384" spans="1:16" ht="115.5" customHeight="1" x14ac:dyDescent="0.35">
      <c r="A384" s="231">
        <v>26</v>
      </c>
      <c r="B384" s="137" t="s">
        <v>552</v>
      </c>
      <c r="C384" s="137" t="s">
        <v>553</v>
      </c>
      <c r="D384" s="137" t="s">
        <v>554</v>
      </c>
      <c r="E384" s="223" t="s">
        <v>555</v>
      </c>
      <c r="F384" s="309" t="s">
        <v>478</v>
      </c>
      <c r="G384" s="138">
        <v>43101</v>
      </c>
      <c r="H384" s="138">
        <v>43465</v>
      </c>
      <c r="I384" s="160">
        <v>1000</v>
      </c>
      <c r="J384" s="224">
        <v>1500</v>
      </c>
      <c r="K384" s="225">
        <f t="shared" si="77"/>
        <v>500</v>
      </c>
      <c r="L384" s="250">
        <f t="shared" si="78"/>
        <v>50</v>
      </c>
      <c r="M384" s="250">
        <f t="shared" si="72"/>
        <v>0.365193637839904</v>
      </c>
      <c r="N384" s="227">
        <v>0</v>
      </c>
      <c r="O384" s="228">
        <f t="shared" si="79"/>
        <v>0</v>
      </c>
      <c r="P384" s="137" t="s">
        <v>396</v>
      </c>
    </row>
    <row r="385" spans="1:16" ht="125.25" customHeight="1" x14ac:dyDescent="0.35">
      <c r="A385" s="231">
        <v>27</v>
      </c>
      <c r="B385" s="137" t="s">
        <v>556</v>
      </c>
      <c r="C385" s="137" t="s">
        <v>557</v>
      </c>
      <c r="D385" s="137" t="s">
        <v>558</v>
      </c>
      <c r="E385" s="223" t="s">
        <v>559</v>
      </c>
      <c r="F385" s="309" t="s">
        <v>478</v>
      </c>
      <c r="G385" s="138">
        <v>43101</v>
      </c>
      <c r="H385" s="138">
        <v>43465</v>
      </c>
      <c r="I385" s="160">
        <v>15000</v>
      </c>
      <c r="J385" s="224">
        <v>16000</v>
      </c>
      <c r="K385" s="225">
        <f t="shared" si="77"/>
        <v>1000</v>
      </c>
      <c r="L385" s="250">
        <f t="shared" si="78"/>
        <v>6.666666666666667</v>
      </c>
      <c r="M385" s="250">
        <f t="shared" si="72"/>
        <v>3.8953988036256422</v>
      </c>
      <c r="N385" s="227">
        <f>J385</f>
        <v>16000</v>
      </c>
      <c r="O385" s="228">
        <f t="shared" si="79"/>
        <v>100</v>
      </c>
      <c r="P385" s="137" t="s">
        <v>396</v>
      </c>
    </row>
    <row r="386" spans="1:16" ht="178.5" customHeight="1" x14ac:dyDescent="0.35">
      <c r="A386" s="231">
        <v>28</v>
      </c>
      <c r="B386" s="137" t="s">
        <v>560</v>
      </c>
      <c r="C386" s="137" t="s">
        <v>561</v>
      </c>
      <c r="D386" s="137" t="s">
        <v>562</v>
      </c>
      <c r="E386" s="223" t="s">
        <v>563</v>
      </c>
      <c r="F386" s="309" t="s">
        <v>478</v>
      </c>
      <c r="G386" s="138">
        <v>43101</v>
      </c>
      <c r="H386" s="138">
        <v>43465</v>
      </c>
      <c r="I386" s="160">
        <v>1500</v>
      </c>
      <c r="J386" s="224">
        <v>1500</v>
      </c>
      <c r="K386" s="225">
        <f t="shared" si="77"/>
        <v>0</v>
      </c>
      <c r="L386" s="250">
        <f t="shared" si="78"/>
        <v>0</v>
      </c>
      <c r="M386" s="250">
        <f t="shared" si="72"/>
        <v>0.365193637839904</v>
      </c>
      <c r="N386" s="227">
        <v>0</v>
      </c>
      <c r="O386" s="228">
        <f t="shared" si="79"/>
        <v>0</v>
      </c>
      <c r="P386" s="137" t="s">
        <v>396</v>
      </c>
    </row>
    <row r="387" spans="1:16" ht="144" customHeight="1" x14ac:dyDescent="0.35">
      <c r="A387" s="231">
        <v>29</v>
      </c>
      <c r="B387" s="137" t="s">
        <v>693</v>
      </c>
      <c r="C387" s="137" t="s">
        <v>564</v>
      </c>
      <c r="D387" s="137" t="s">
        <v>565</v>
      </c>
      <c r="E387" s="223" t="s">
        <v>566</v>
      </c>
      <c r="F387" s="315" t="s">
        <v>567</v>
      </c>
      <c r="G387" s="138">
        <v>43101</v>
      </c>
      <c r="H387" s="138">
        <v>43465</v>
      </c>
      <c r="I387" s="160">
        <v>1200</v>
      </c>
      <c r="J387" s="224">
        <v>0</v>
      </c>
      <c r="K387" s="225">
        <f t="shared" si="77"/>
        <v>-1200</v>
      </c>
      <c r="L387" s="250">
        <f t="shared" si="78"/>
        <v>-100</v>
      </c>
      <c r="M387" s="250">
        <f t="shared" si="72"/>
        <v>0</v>
      </c>
      <c r="N387" s="227">
        <v>0</v>
      </c>
      <c r="O387" s="228">
        <f t="shared" si="79"/>
        <v>0</v>
      </c>
      <c r="P387" s="137" t="s">
        <v>396</v>
      </c>
    </row>
    <row r="388" spans="1:16" ht="179.25" customHeight="1" x14ac:dyDescent="0.35">
      <c r="A388" s="231">
        <v>30</v>
      </c>
      <c r="B388" s="137" t="s">
        <v>692</v>
      </c>
      <c r="C388" s="137" t="s">
        <v>568</v>
      </c>
      <c r="D388" s="137" t="s">
        <v>569</v>
      </c>
      <c r="E388" s="223" t="s">
        <v>570</v>
      </c>
      <c r="F388" s="309" t="s">
        <v>478</v>
      </c>
      <c r="G388" s="138">
        <v>43101</v>
      </c>
      <c r="H388" s="138">
        <v>43465</v>
      </c>
      <c r="I388" s="160">
        <v>35800</v>
      </c>
      <c r="J388" s="224">
        <v>23434</v>
      </c>
      <c r="K388" s="225">
        <f t="shared" si="77"/>
        <v>-12366</v>
      </c>
      <c r="L388" s="250">
        <f t="shared" si="78"/>
        <v>-34.541899441340782</v>
      </c>
      <c r="M388" s="250">
        <f t="shared" si="72"/>
        <v>5.7052984727602061</v>
      </c>
      <c r="N388" s="227">
        <v>0</v>
      </c>
      <c r="O388" s="228">
        <f t="shared" si="79"/>
        <v>0</v>
      </c>
      <c r="P388" s="137" t="s">
        <v>396</v>
      </c>
    </row>
    <row r="389" spans="1:16" ht="78.75" x14ac:dyDescent="0.35">
      <c r="A389" s="231">
        <v>31</v>
      </c>
      <c r="B389" s="137" t="s">
        <v>571</v>
      </c>
      <c r="C389" s="137" t="s">
        <v>572</v>
      </c>
      <c r="D389" s="137" t="s">
        <v>573</v>
      </c>
      <c r="E389" s="223" t="s">
        <v>574</v>
      </c>
      <c r="F389" s="315" t="s">
        <v>575</v>
      </c>
      <c r="G389" s="138">
        <v>43101</v>
      </c>
      <c r="H389" s="138">
        <v>43465</v>
      </c>
      <c r="I389" s="160">
        <v>17520</v>
      </c>
      <c r="J389" s="224">
        <v>0</v>
      </c>
      <c r="K389" s="225">
        <f t="shared" si="77"/>
        <v>-17520</v>
      </c>
      <c r="L389" s="250">
        <f t="shared" si="78"/>
        <v>-100</v>
      </c>
      <c r="M389" s="250">
        <f t="shared" si="72"/>
        <v>0</v>
      </c>
      <c r="N389" s="227">
        <v>0</v>
      </c>
      <c r="O389" s="228">
        <f t="shared" si="79"/>
        <v>0</v>
      </c>
      <c r="P389" s="137" t="s">
        <v>396</v>
      </c>
    </row>
    <row r="390" spans="1:16" ht="139.5" customHeight="1" x14ac:dyDescent="0.35">
      <c r="A390" s="231">
        <v>32</v>
      </c>
      <c r="B390" s="137" t="s">
        <v>576</v>
      </c>
      <c r="C390" s="137" t="s">
        <v>577</v>
      </c>
      <c r="D390" s="137" t="s">
        <v>578</v>
      </c>
      <c r="E390" s="223" t="s">
        <v>574</v>
      </c>
      <c r="F390" s="315" t="s">
        <v>575</v>
      </c>
      <c r="G390" s="138">
        <v>43101</v>
      </c>
      <c r="H390" s="138">
        <v>43465</v>
      </c>
      <c r="I390" s="160">
        <v>22000</v>
      </c>
      <c r="J390" s="224">
        <v>0</v>
      </c>
      <c r="K390" s="225">
        <f t="shared" si="77"/>
        <v>-22000</v>
      </c>
      <c r="L390" s="250">
        <f t="shared" si="78"/>
        <v>-100</v>
      </c>
      <c r="M390" s="250">
        <f t="shared" si="72"/>
        <v>0</v>
      </c>
      <c r="N390" s="227">
        <v>0</v>
      </c>
      <c r="O390" s="228">
        <f t="shared" si="79"/>
        <v>0</v>
      </c>
      <c r="P390" s="137" t="s">
        <v>396</v>
      </c>
    </row>
    <row r="391" spans="1:16" ht="78.75" x14ac:dyDescent="0.35">
      <c r="A391" s="231">
        <v>33</v>
      </c>
      <c r="B391" s="137" t="s">
        <v>579</v>
      </c>
      <c r="C391" s="229" t="s">
        <v>580</v>
      </c>
      <c r="D391" s="137" t="s">
        <v>581</v>
      </c>
      <c r="E391" s="223" t="s">
        <v>582</v>
      </c>
      <c r="F391" s="309" t="s">
        <v>445</v>
      </c>
      <c r="G391" s="138">
        <v>43101</v>
      </c>
      <c r="H391" s="138">
        <v>43465</v>
      </c>
      <c r="I391" s="160">
        <v>8100</v>
      </c>
      <c r="J391" s="224">
        <v>0</v>
      </c>
      <c r="K391" s="225">
        <f t="shared" si="77"/>
        <v>-8100</v>
      </c>
      <c r="L391" s="250">
        <f t="shared" si="78"/>
        <v>-100</v>
      </c>
      <c r="M391" s="250">
        <f t="shared" si="72"/>
        <v>0</v>
      </c>
      <c r="N391" s="227">
        <v>0</v>
      </c>
      <c r="O391" s="228">
        <f t="shared" si="79"/>
        <v>0</v>
      </c>
      <c r="P391" s="137" t="s">
        <v>396</v>
      </c>
    </row>
    <row r="392" spans="1:16" ht="103.5" customHeight="1" x14ac:dyDescent="0.35">
      <c r="A392" s="231">
        <v>34</v>
      </c>
      <c r="B392" s="137" t="s">
        <v>583</v>
      </c>
      <c r="C392" s="137" t="s">
        <v>584</v>
      </c>
      <c r="D392" s="137" t="s">
        <v>585</v>
      </c>
      <c r="E392" s="223" t="s">
        <v>586</v>
      </c>
      <c r="F392" s="309" t="s">
        <v>448</v>
      </c>
      <c r="G392" s="138">
        <v>43101</v>
      </c>
      <c r="H392" s="138">
        <v>43465</v>
      </c>
      <c r="I392" s="160">
        <v>3000</v>
      </c>
      <c r="J392" s="224">
        <v>0</v>
      </c>
      <c r="K392" s="225">
        <f t="shared" si="73"/>
        <v>-3000</v>
      </c>
      <c r="L392" s="250">
        <f t="shared" si="74"/>
        <v>-100</v>
      </c>
      <c r="M392" s="250">
        <f t="shared" si="72"/>
        <v>0</v>
      </c>
      <c r="N392" s="227">
        <v>0</v>
      </c>
      <c r="O392" s="228">
        <f t="shared" si="75"/>
        <v>0</v>
      </c>
      <c r="P392" s="137" t="s">
        <v>396</v>
      </c>
    </row>
    <row r="393" spans="1:16" ht="98.25" customHeight="1" x14ac:dyDescent="0.35">
      <c r="A393" s="231">
        <v>35</v>
      </c>
      <c r="B393" s="137" t="s">
        <v>587</v>
      </c>
      <c r="C393" s="137" t="s">
        <v>588</v>
      </c>
      <c r="D393" s="137" t="s">
        <v>589</v>
      </c>
      <c r="E393" s="223" t="s">
        <v>590</v>
      </c>
      <c r="F393" s="309" t="s">
        <v>478</v>
      </c>
      <c r="G393" s="138">
        <v>43101</v>
      </c>
      <c r="H393" s="138">
        <v>43465</v>
      </c>
      <c r="I393" s="160">
        <v>15000</v>
      </c>
      <c r="J393" s="224">
        <v>0</v>
      </c>
      <c r="K393" s="225">
        <f t="shared" si="73"/>
        <v>-15000</v>
      </c>
      <c r="L393" s="250">
        <f t="shared" si="74"/>
        <v>-100</v>
      </c>
      <c r="M393" s="250">
        <f t="shared" si="72"/>
        <v>0</v>
      </c>
      <c r="N393" s="227">
        <v>0</v>
      </c>
      <c r="O393" s="228">
        <f t="shared" si="75"/>
        <v>0</v>
      </c>
      <c r="P393" s="137" t="s">
        <v>396</v>
      </c>
    </row>
    <row r="394" spans="1:16" ht="81" customHeight="1" x14ac:dyDescent="0.35">
      <c r="A394" s="231">
        <v>36</v>
      </c>
      <c r="B394" s="137" t="s">
        <v>591</v>
      </c>
      <c r="C394" s="137" t="s">
        <v>592</v>
      </c>
      <c r="D394" s="137" t="s">
        <v>593</v>
      </c>
      <c r="E394" s="223" t="s">
        <v>594</v>
      </c>
      <c r="F394" s="315" t="s">
        <v>567</v>
      </c>
      <c r="G394" s="138">
        <v>43101</v>
      </c>
      <c r="H394" s="138">
        <v>43465</v>
      </c>
      <c r="I394" s="160">
        <v>5000</v>
      </c>
      <c r="J394" s="224">
        <v>0</v>
      </c>
      <c r="K394" s="225">
        <f t="shared" si="73"/>
        <v>-5000</v>
      </c>
      <c r="L394" s="250">
        <f t="shared" si="74"/>
        <v>-100</v>
      </c>
      <c r="M394" s="250">
        <f t="shared" si="72"/>
        <v>0</v>
      </c>
      <c r="N394" s="227">
        <v>0</v>
      </c>
      <c r="O394" s="228">
        <f t="shared" si="75"/>
        <v>0</v>
      </c>
      <c r="P394" s="137" t="s">
        <v>396</v>
      </c>
    </row>
    <row r="395" spans="1:16" ht="81" customHeight="1" x14ac:dyDescent="0.35">
      <c r="A395" s="231">
        <v>37</v>
      </c>
      <c r="B395" s="137" t="s">
        <v>595</v>
      </c>
      <c r="C395" s="137" t="s">
        <v>596</v>
      </c>
      <c r="D395" s="137" t="s">
        <v>597</v>
      </c>
      <c r="E395" s="223" t="s">
        <v>598</v>
      </c>
      <c r="F395" s="315" t="s">
        <v>599</v>
      </c>
      <c r="G395" s="138">
        <v>43101</v>
      </c>
      <c r="H395" s="138">
        <v>43465</v>
      </c>
      <c r="I395" s="160">
        <v>8934</v>
      </c>
      <c r="J395" s="224">
        <v>0</v>
      </c>
      <c r="K395" s="225">
        <f t="shared" si="73"/>
        <v>-8934</v>
      </c>
      <c r="L395" s="250">
        <f t="shared" si="74"/>
        <v>-100</v>
      </c>
      <c r="M395" s="250">
        <f t="shared" si="72"/>
        <v>0</v>
      </c>
      <c r="N395" s="227">
        <v>0</v>
      </c>
      <c r="O395" s="228">
        <f t="shared" si="75"/>
        <v>0</v>
      </c>
      <c r="P395" s="137" t="s">
        <v>396</v>
      </c>
    </row>
    <row r="396" spans="1:16" ht="81" customHeight="1" x14ac:dyDescent="0.35">
      <c r="A396" s="231">
        <v>38</v>
      </c>
      <c r="B396" s="137" t="s">
        <v>600</v>
      </c>
      <c r="C396" s="137" t="s">
        <v>601</v>
      </c>
      <c r="D396" s="137" t="s">
        <v>602</v>
      </c>
      <c r="E396" s="223" t="s">
        <v>603</v>
      </c>
      <c r="F396" s="309" t="s">
        <v>478</v>
      </c>
      <c r="G396" s="138">
        <v>43101</v>
      </c>
      <c r="H396" s="138">
        <v>43465</v>
      </c>
      <c r="I396" s="160">
        <v>4704</v>
      </c>
      <c r="J396" s="224">
        <v>0</v>
      </c>
      <c r="K396" s="225">
        <f t="shared" si="73"/>
        <v>-4704</v>
      </c>
      <c r="L396" s="250">
        <f t="shared" si="74"/>
        <v>-100</v>
      </c>
      <c r="M396" s="250">
        <f t="shared" si="72"/>
        <v>0</v>
      </c>
      <c r="N396" s="227">
        <v>0</v>
      </c>
      <c r="O396" s="228">
        <f t="shared" si="75"/>
        <v>0</v>
      </c>
      <c r="P396" s="137" t="s">
        <v>396</v>
      </c>
    </row>
    <row r="397" spans="1:16" ht="81" customHeight="1" x14ac:dyDescent="0.35">
      <c r="A397" s="231">
        <v>39</v>
      </c>
      <c r="B397" s="137" t="s">
        <v>604</v>
      </c>
      <c r="C397" s="137" t="s">
        <v>605</v>
      </c>
      <c r="D397" s="137" t="s">
        <v>606</v>
      </c>
      <c r="E397" s="223" t="s">
        <v>607</v>
      </c>
      <c r="F397" s="309" t="s">
        <v>478</v>
      </c>
      <c r="G397" s="138">
        <v>43101</v>
      </c>
      <c r="H397" s="138">
        <v>43465</v>
      </c>
      <c r="I397" s="160">
        <v>1200</v>
      </c>
      <c r="J397" s="224">
        <v>0</v>
      </c>
      <c r="K397" s="225">
        <f t="shared" si="73"/>
        <v>-1200</v>
      </c>
      <c r="L397" s="250">
        <f t="shared" si="74"/>
        <v>-100</v>
      </c>
      <c r="M397" s="250">
        <f t="shared" si="72"/>
        <v>0</v>
      </c>
      <c r="N397" s="227">
        <v>0</v>
      </c>
      <c r="O397" s="228">
        <f t="shared" si="75"/>
        <v>0</v>
      </c>
      <c r="P397" s="137" t="s">
        <v>396</v>
      </c>
    </row>
    <row r="398" spans="1:16" ht="116.25" customHeight="1" x14ac:dyDescent="0.35">
      <c r="A398" s="231">
        <v>40</v>
      </c>
      <c r="B398" s="137" t="s">
        <v>608</v>
      </c>
      <c r="C398" s="137" t="s">
        <v>609</v>
      </c>
      <c r="D398" s="229" t="s">
        <v>610</v>
      </c>
      <c r="E398" s="159" t="s">
        <v>611</v>
      </c>
      <c r="F398" s="309" t="s">
        <v>478</v>
      </c>
      <c r="G398" s="138">
        <v>43101</v>
      </c>
      <c r="H398" s="138">
        <v>43465</v>
      </c>
      <c r="I398" s="160">
        <v>1000</v>
      </c>
      <c r="J398" s="224">
        <v>1000</v>
      </c>
      <c r="K398" s="225">
        <f t="shared" si="73"/>
        <v>0</v>
      </c>
      <c r="L398" s="250">
        <f t="shared" si="74"/>
        <v>0</v>
      </c>
      <c r="M398" s="250">
        <f t="shared" si="72"/>
        <v>0.24346242522660264</v>
      </c>
      <c r="N398" s="227">
        <v>0</v>
      </c>
      <c r="O398" s="228">
        <f t="shared" si="75"/>
        <v>0</v>
      </c>
      <c r="P398" s="137" t="s">
        <v>396</v>
      </c>
    </row>
    <row r="399" spans="1:16" ht="84.75" customHeight="1" x14ac:dyDescent="0.35">
      <c r="A399" s="231">
        <v>41</v>
      </c>
      <c r="B399" s="137" t="s">
        <v>612</v>
      </c>
      <c r="C399" s="229" t="s">
        <v>613</v>
      </c>
      <c r="D399" s="229" t="s">
        <v>614</v>
      </c>
      <c r="E399" s="159" t="s">
        <v>615</v>
      </c>
      <c r="F399" s="309" t="s">
        <v>478</v>
      </c>
      <c r="G399" s="138">
        <v>43101</v>
      </c>
      <c r="H399" s="138">
        <v>43465</v>
      </c>
      <c r="I399" s="160">
        <v>500</v>
      </c>
      <c r="J399" s="224">
        <v>1000</v>
      </c>
      <c r="K399" s="225">
        <f t="shared" si="73"/>
        <v>500</v>
      </c>
      <c r="L399" s="250">
        <f t="shared" si="74"/>
        <v>100</v>
      </c>
      <c r="M399" s="250">
        <f t="shared" si="72"/>
        <v>0.24346242522660264</v>
      </c>
      <c r="N399" s="227">
        <v>0</v>
      </c>
      <c r="O399" s="228">
        <f t="shared" si="75"/>
        <v>0</v>
      </c>
      <c r="P399" s="137" t="s">
        <v>396</v>
      </c>
    </row>
    <row r="400" spans="1:16" ht="124.5" customHeight="1" x14ac:dyDescent="0.35">
      <c r="A400" s="231">
        <v>42</v>
      </c>
      <c r="B400" s="137" t="s">
        <v>616</v>
      </c>
      <c r="C400" s="137" t="s">
        <v>617</v>
      </c>
      <c r="D400" s="229" t="s">
        <v>618</v>
      </c>
      <c r="E400" s="159" t="s">
        <v>619</v>
      </c>
      <c r="F400" s="315" t="s">
        <v>575</v>
      </c>
      <c r="G400" s="138">
        <v>43101</v>
      </c>
      <c r="H400" s="138">
        <v>43465</v>
      </c>
      <c r="I400" s="160">
        <v>7000</v>
      </c>
      <c r="J400" s="224">
        <v>0</v>
      </c>
      <c r="K400" s="225">
        <f t="shared" si="73"/>
        <v>-7000</v>
      </c>
      <c r="L400" s="250">
        <f t="shared" si="74"/>
        <v>-100</v>
      </c>
      <c r="M400" s="250">
        <f t="shared" si="72"/>
        <v>0</v>
      </c>
      <c r="N400" s="227">
        <v>0</v>
      </c>
      <c r="O400" s="228">
        <f t="shared" si="75"/>
        <v>0</v>
      </c>
      <c r="P400" s="137" t="s">
        <v>396</v>
      </c>
    </row>
    <row r="401" spans="1:16" ht="78.75" x14ac:dyDescent="0.35">
      <c r="A401" s="231">
        <v>43</v>
      </c>
      <c r="B401" s="137" t="s">
        <v>682</v>
      </c>
      <c r="C401" s="137" t="s">
        <v>694</v>
      </c>
      <c r="D401" s="229" t="s">
        <v>696</v>
      </c>
      <c r="E401" s="159" t="s">
        <v>689</v>
      </c>
      <c r="F401" s="309" t="s">
        <v>478</v>
      </c>
      <c r="G401" s="138">
        <v>43101</v>
      </c>
      <c r="H401" s="138">
        <v>43465</v>
      </c>
      <c r="I401" s="160">
        <v>0</v>
      </c>
      <c r="J401" s="224">
        <v>14400</v>
      </c>
      <c r="K401" s="225">
        <f t="shared" ref="K401:K403" si="80">J401-I401</f>
        <v>14400</v>
      </c>
      <c r="L401" s="250">
        <f t="shared" ref="L401:L403" si="81">IFERROR(K401/I401*100,0)</f>
        <v>0</v>
      </c>
      <c r="M401" s="250">
        <f t="shared" si="72"/>
        <v>3.5058589232630784</v>
      </c>
      <c r="N401" s="227">
        <f>J401-4067</f>
        <v>10333</v>
      </c>
      <c r="O401" s="228">
        <f t="shared" si="75"/>
        <v>71.756944444444443</v>
      </c>
      <c r="P401" s="137" t="s">
        <v>396</v>
      </c>
    </row>
    <row r="402" spans="1:16" ht="103.5" customHeight="1" x14ac:dyDescent="0.35">
      <c r="A402" s="231">
        <v>44</v>
      </c>
      <c r="B402" s="137" t="s">
        <v>683</v>
      </c>
      <c r="C402" s="137" t="s">
        <v>695</v>
      </c>
      <c r="D402" s="229" t="s">
        <v>686</v>
      </c>
      <c r="E402" s="159" t="s">
        <v>690</v>
      </c>
      <c r="F402" s="309" t="s">
        <v>478</v>
      </c>
      <c r="G402" s="138">
        <v>43101</v>
      </c>
      <c r="H402" s="138">
        <v>43465</v>
      </c>
      <c r="I402" s="160">
        <v>0</v>
      </c>
      <c r="J402" s="224">
        <v>7000</v>
      </c>
      <c r="K402" s="225">
        <f t="shared" si="80"/>
        <v>7000</v>
      </c>
      <c r="L402" s="250">
        <f t="shared" si="81"/>
        <v>0</v>
      </c>
      <c r="M402" s="250">
        <f t="shared" si="72"/>
        <v>1.7042369765862184</v>
      </c>
      <c r="N402" s="227">
        <f>J402</f>
        <v>7000</v>
      </c>
      <c r="O402" s="228">
        <f t="shared" si="75"/>
        <v>100</v>
      </c>
      <c r="P402" s="137" t="s">
        <v>396</v>
      </c>
    </row>
    <row r="403" spans="1:16" ht="78.75" x14ac:dyDescent="0.35">
      <c r="A403" s="231">
        <v>45</v>
      </c>
      <c r="B403" s="137" t="s">
        <v>684</v>
      </c>
      <c r="C403" s="137" t="s">
        <v>685</v>
      </c>
      <c r="D403" s="229" t="s">
        <v>687</v>
      </c>
      <c r="E403" s="159" t="s">
        <v>688</v>
      </c>
      <c r="F403" s="309" t="s">
        <v>478</v>
      </c>
      <c r="G403" s="138">
        <v>43101</v>
      </c>
      <c r="H403" s="138">
        <v>43465</v>
      </c>
      <c r="I403" s="160">
        <v>0</v>
      </c>
      <c r="J403" s="224">
        <v>1440</v>
      </c>
      <c r="K403" s="225">
        <f t="shared" si="80"/>
        <v>1440</v>
      </c>
      <c r="L403" s="250">
        <f t="shared" si="81"/>
        <v>0</v>
      </c>
      <c r="M403" s="250">
        <f t="shared" si="72"/>
        <v>0.35058589232630782</v>
      </c>
      <c r="N403" s="227">
        <v>0</v>
      </c>
      <c r="O403" s="228">
        <f t="shared" si="75"/>
        <v>0</v>
      </c>
      <c r="P403" s="137" t="s">
        <v>396</v>
      </c>
    </row>
    <row r="404" spans="1:16" x14ac:dyDescent="0.4">
      <c r="A404" s="471" t="s">
        <v>3</v>
      </c>
      <c r="B404" s="472"/>
      <c r="C404" s="472"/>
      <c r="D404" s="472"/>
      <c r="E404" s="472"/>
      <c r="F404" s="472"/>
      <c r="G404" s="472"/>
      <c r="H404" s="473"/>
      <c r="I404" s="162">
        <f>SUM(I359:I403)</f>
        <v>502100</v>
      </c>
      <c r="J404" s="162">
        <f>SUM(J359:J403)</f>
        <v>410741</v>
      </c>
      <c r="K404" s="163">
        <f>J404-I404</f>
        <v>-91359</v>
      </c>
      <c r="L404" s="164">
        <f>IFERROR(K404/I404*100,0)</f>
        <v>-18.19537940649273</v>
      </c>
      <c r="M404" s="164">
        <f>J404/J404*100</f>
        <v>100</v>
      </c>
      <c r="N404" s="165">
        <f>SUM(N359:N403)</f>
        <v>346226</v>
      </c>
      <c r="O404" s="165">
        <f>IFERROR(N404/J404*100,)</f>
        <v>84.293021636505728</v>
      </c>
      <c r="P404" s="165"/>
    </row>
    <row r="405" spans="1:16" x14ac:dyDescent="0.4">
      <c r="A405" s="270" t="s">
        <v>150</v>
      </c>
      <c r="B405" s="270"/>
      <c r="C405" s="270"/>
      <c r="D405" s="270"/>
      <c r="E405" s="270"/>
      <c r="F405" s="270"/>
      <c r="G405" s="270"/>
      <c r="H405" s="270"/>
      <c r="I405" s="317">
        <f>'Quadro Geral'!I10</f>
        <v>502100</v>
      </c>
      <c r="J405" s="317">
        <f>'Quadro Geral'!J10</f>
        <v>410741</v>
      </c>
      <c r="K405" s="317"/>
      <c r="L405" s="270"/>
      <c r="M405" s="270"/>
      <c r="N405" s="317">
        <f>'Quadro Geral'!K10</f>
        <v>346226</v>
      </c>
      <c r="O405" s="270"/>
      <c r="P405" s="270"/>
    </row>
    <row r="406" spans="1:16" x14ac:dyDescent="0.35">
      <c r="A406" s="474" t="s">
        <v>320</v>
      </c>
      <c r="B406" s="475"/>
      <c r="C406" s="475"/>
      <c r="D406" s="475"/>
      <c r="E406" s="475"/>
      <c r="F406" s="475"/>
      <c r="G406" s="475"/>
      <c r="H406" s="475"/>
      <c r="I406" s="475"/>
      <c r="J406" s="475"/>
      <c r="K406" s="475"/>
      <c r="L406" s="475"/>
      <c r="M406" s="475"/>
      <c r="N406" s="475"/>
      <c r="O406" s="475"/>
      <c r="P406" s="476"/>
    </row>
    <row r="407" spans="1:16" x14ac:dyDescent="0.4">
      <c r="A407" s="477"/>
      <c r="B407" s="478"/>
      <c r="C407" s="478"/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9"/>
    </row>
    <row r="408" spans="1:16" x14ac:dyDescent="0.4">
      <c r="J408" s="364">
        <f>J21+J56+J77+J100+J122+J143+J163+J189+J208+J227+J248+J268+J288+J316+J341+J404</f>
        <v>1320000</v>
      </c>
      <c r="N408" s="364">
        <f>N21+N56+N77+N100+N122+N143+N163+N189+N208+N227+N248+N268+N288+N316+N341+N404</f>
        <v>765570</v>
      </c>
    </row>
    <row r="409" spans="1:16" x14ac:dyDescent="0.4">
      <c r="L409" s="243"/>
    </row>
  </sheetData>
  <sheetProtection formatCells="0" formatRows="0" insertRows="0" deleteRows="0"/>
  <mergeCells count="662">
    <mergeCell ref="L17:L18"/>
    <mergeCell ref="N17:N18"/>
    <mergeCell ref="O17:O18"/>
    <mergeCell ref="A16:A18"/>
    <mergeCell ref="M16:M18"/>
    <mergeCell ref="N16:O16"/>
    <mergeCell ref="P16:P18"/>
    <mergeCell ref="B17:B18"/>
    <mergeCell ref="C17:D17"/>
    <mergeCell ref="E17:E18"/>
    <mergeCell ref="F17:F18"/>
    <mergeCell ref="G17:G18"/>
    <mergeCell ref="A37:G37"/>
    <mergeCell ref="H37:P37"/>
    <mergeCell ref="A38:G38"/>
    <mergeCell ref="N43:N44"/>
    <mergeCell ref="O43:O44"/>
    <mergeCell ref="H38:P38"/>
    <mergeCell ref="A33:G33"/>
    <mergeCell ref="H33:P33"/>
    <mergeCell ref="A34:G34"/>
    <mergeCell ref="H34:P34"/>
    <mergeCell ref="A35:G35"/>
    <mergeCell ref="H35:P35"/>
    <mergeCell ref="A36:G36"/>
    <mergeCell ref="H36:P36"/>
    <mergeCell ref="A40:G40"/>
    <mergeCell ref="H40:P40"/>
    <mergeCell ref="A41:P41"/>
    <mergeCell ref="A42:A44"/>
    <mergeCell ref="B42:F42"/>
    <mergeCell ref="G42:H42"/>
    <mergeCell ref="I42:J42"/>
    <mergeCell ref="K42:L42"/>
    <mergeCell ref="M42:M44"/>
    <mergeCell ref="N42:O42"/>
    <mergeCell ref="A6:P6"/>
    <mergeCell ref="A7:G7"/>
    <mergeCell ref="H7:P7"/>
    <mergeCell ref="A8:G8"/>
    <mergeCell ref="H8:P8"/>
    <mergeCell ref="A9:G9"/>
    <mergeCell ref="H9:P9"/>
    <mergeCell ref="A10:G10"/>
    <mergeCell ref="H10:P10"/>
    <mergeCell ref="A11:G11"/>
    <mergeCell ref="H11:P11"/>
    <mergeCell ref="A12:G12"/>
    <mergeCell ref="H12:P12"/>
    <mergeCell ref="A14:G14"/>
    <mergeCell ref="H14:P14"/>
    <mergeCell ref="A15:P15"/>
    <mergeCell ref="K16:L16"/>
    <mergeCell ref="A32:P32"/>
    <mergeCell ref="H17:H18"/>
    <mergeCell ref="B16:F16"/>
    <mergeCell ref="G16:H16"/>
    <mergeCell ref="I16:J16"/>
    <mergeCell ref="B27:G27"/>
    <mergeCell ref="B28:G28"/>
    <mergeCell ref="B29:G29"/>
    <mergeCell ref="J17:J18"/>
    <mergeCell ref="A21:H21"/>
    <mergeCell ref="A23:P23"/>
    <mergeCell ref="A24:P24"/>
    <mergeCell ref="A25:G25"/>
    <mergeCell ref="B26:G26"/>
    <mergeCell ref="I17:I18"/>
    <mergeCell ref="K17:K18"/>
    <mergeCell ref="H67:P67"/>
    <mergeCell ref="A69:G69"/>
    <mergeCell ref="H69:P69"/>
    <mergeCell ref="A70:P70"/>
    <mergeCell ref="A71:A73"/>
    <mergeCell ref="P42:P44"/>
    <mergeCell ref="B43:B44"/>
    <mergeCell ref="C43:D43"/>
    <mergeCell ref="E43:E44"/>
    <mergeCell ref="F43:F44"/>
    <mergeCell ref="G43:G44"/>
    <mergeCell ref="A56:H56"/>
    <mergeCell ref="A58:P58"/>
    <mergeCell ref="A61:P61"/>
    <mergeCell ref="A62:G62"/>
    <mergeCell ref="H62:P62"/>
    <mergeCell ref="A63:G63"/>
    <mergeCell ref="H63:P63"/>
    <mergeCell ref="A64:G64"/>
    <mergeCell ref="H64:P64"/>
    <mergeCell ref="A65:G65"/>
    <mergeCell ref="H65:P65"/>
    <mergeCell ref="I72:I73"/>
    <mergeCell ref="J72:J73"/>
    <mergeCell ref="I93:J93"/>
    <mergeCell ref="K93:L93"/>
    <mergeCell ref="A89:G89"/>
    <mergeCell ref="A91:G91"/>
    <mergeCell ref="A92:P92"/>
    <mergeCell ref="A59:P59"/>
    <mergeCell ref="H43:H44"/>
    <mergeCell ref="I43:I44"/>
    <mergeCell ref="J43:J44"/>
    <mergeCell ref="K43:K44"/>
    <mergeCell ref="L43:L44"/>
    <mergeCell ref="A86:G86"/>
    <mergeCell ref="A87:G87"/>
    <mergeCell ref="A88:G88"/>
    <mergeCell ref="A83:P83"/>
    <mergeCell ref="A84:G84"/>
    <mergeCell ref="H84:P84"/>
    <mergeCell ref="A85:G85"/>
    <mergeCell ref="H85:P85"/>
    <mergeCell ref="H86:P86"/>
    <mergeCell ref="H87:P87"/>
    <mergeCell ref="A66:G66"/>
    <mergeCell ref="H66:P66"/>
    <mergeCell ref="A67:G67"/>
    <mergeCell ref="H88:P88"/>
    <mergeCell ref="H89:P89"/>
    <mergeCell ref="H91:P91"/>
    <mergeCell ref="A100:H100"/>
    <mergeCell ref="A102:P102"/>
    <mergeCell ref="A103:P103"/>
    <mergeCell ref="M93:M95"/>
    <mergeCell ref="N93:O93"/>
    <mergeCell ref="P93:P95"/>
    <mergeCell ref="B94:B95"/>
    <mergeCell ref="C94:D94"/>
    <mergeCell ref="E94:E95"/>
    <mergeCell ref="F94:F95"/>
    <mergeCell ref="G94:G95"/>
    <mergeCell ref="H94:H95"/>
    <mergeCell ref="I94:I95"/>
    <mergeCell ref="J94:J95"/>
    <mergeCell ref="K94:K95"/>
    <mergeCell ref="L94:L95"/>
    <mergeCell ref="N94:N95"/>
    <mergeCell ref="O94:O95"/>
    <mergeCell ref="A93:A95"/>
    <mergeCell ref="B93:F93"/>
    <mergeCell ref="G93:H93"/>
    <mergeCell ref="A109:G109"/>
    <mergeCell ref="H109:P109"/>
    <mergeCell ref="A110:G110"/>
    <mergeCell ref="H110:P110"/>
    <mergeCell ref="A111:G111"/>
    <mergeCell ref="H111:P111"/>
    <mergeCell ref="A106:P106"/>
    <mergeCell ref="A107:G107"/>
    <mergeCell ref="H107:P107"/>
    <mergeCell ref="A108:G108"/>
    <mergeCell ref="H108:P108"/>
    <mergeCell ref="B116:F116"/>
    <mergeCell ref="G116:H116"/>
    <mergeCell ref="I116:J116"/>
    <mergeCell ref="K116:L116"/>
    <mergeCell ref="A112:G112"/>
    <mergeCell ref="H112:P112"/>
    <mergeCell ref="A114:G114"/>
    <mergeCell ref="H114:P114"/>
    <mergeCell ref="A115:P115"/>
    <mergeCell ref="M116:M118"/>
    <mergeCell ref="N116:O116"/>
    <mergeCell ref="P116:P118"/>
    <mergeCell ref="B117:B118"/>
    <mergeCell ref="C117:D117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N117:N118"/>
    <mergeCell ref="O117:O118"/>
    <mergeCell ref="A154:G154"/>
    <mergeCell ref="A155:G155"/>
    <mergeCell ref="A151:G151"/>
    <mergeCell ref="A152:G152"/>
    <mergeCell ref="A153:G153"/>
    <mergeCell ref="A149:P149"/>
    <mergeCell ref="A122:H122"/>
    <mergeCell ref="A124:P124"/>
    <mergeCell ref="A125:P125"/>
    <mergeCell ref="O138:O139"/>
    <mergeCell ref="A137:A139"/>
    <mergeCell ref="A128:G128"/>
    <mergeCell ref="H128:P128"/>
    <mergeCell ref="A129:G129"/>
    <mergeCell ref="H129:P129"/>
    <mergeCell ref="A127:P127"/>
    <mergeCell ref="H130:P130"/>
    <mergeCell ref="H131:P131"/>
    <mergeCell ref="H132:P132"/>
    <mergeCell ref="A150:G150"/>
    <mergeCell ref="H150:P150"/>
    <mergeCell ref="A135:G135"/>
    <mergeCell ref="I137:J137"/>
    <mergeCell ref="K137:L137"/>
    <mergeCell ref="A116:A118"/>
    <mergeCell ref="H135:P135"/>
    <mergeCell ref="A136:P136"/>
    <mergeCell ref="A130:G130"/>
    <mergeCell ref="A131:G131"/>
    <mergeCell ref="A132:G132"/>
    <mergeCell ref="A133:G133"/>
    <mergeCell ref="H133:P133"/>
    <mergeCell ref="M137:M139"/>
    <mergeCell ref="N137:O137"/>
    <mergeCell ref="P137:P139"/>
    <mergeCell ref="B138:B139"/>
    <mergeCell ref="C138:D138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N138:N139"/>
    <mergeCell ref="B137:F137"/>
    <mergeCell ref="G137:H137"/>
    <mergeCell ref="H151:P151"/>
    <mergeCell ref="H152:P152"/>
    <mergeCell ref="H153:P153"/>
    <mergeCell ref="H154:P154"/>
    <mergeCell ref="H155:P155"/>
    <mergeCell ref="A143:H143"/>
    <mergeCell ref="A145:P145"/>
    <mergeCell ref="A146:P146"/>
    <mergeCell ref="A166:P166"/>
    <mergeCell ref="N160:N161"/>
    <mergeCell ref="O160:O161"/>
    <mergeCell ref="A163:H163"/>
    <mergeCell ref="A165:P165"/>
    <mergeCell ref="A157:G157"/>
    <mergeCell ref="H157:P157"/>
    <mergeCell ref="A158:P158"/>
    <mergeCell ref="A159:A161"/>
    <mergeCell ref="B159:F159"/>
    <mergeCell ref="G159:H159"/>
    <mergeCell ref="I159:J159"/>
    <mergeCell ref="K159:L159"/>
    <mergeCell ref="M159:M161"/>
    <mergeCell ref="N159:O159"/>
    <mergeCell ref="P159:P161"/>
    <mergeCell ref="A175:G175"/>
    <mergeCell ref="A176:G176"/>
    <mergeCell ref="A177:G177"/>
    <mergeCell ref="A172:G172"/>
    <mergeCell ref="A173:G173"/>
    <mergeCell ref="A174:G174"/>
    <mergeCell ref="A171:P171"/>
    <mergeCell ref="A168:P168"/>
    <mergeCell ref="B160:B161"/>
    <mergeCell ref="C160:D160"/>
    <mergeCell ref="E160:E161"/>
    <mergeCell ref="F160:F161"/>
    <mergeCell ref="G160:G161"/>
    <mergeCell ref="H160:H161"/>
    <mergeCell ref="I160:I161"/>
    <mergeCell ref="J160:J161"/>
    <mergeCell ref="K160:K161"/>
    <mergeCell ref="L160:L161"/>
    <mergeCell ref="A180:P180"/>
    <mergeCell ref="A181:A183"/>
    <mergeCell ref="B181:F181"/>
    <mergeCell ref="G181:H181"/>
    <mergeCell ref="I181:J181"/>
    <mergeCell ref="K181:L181"/>
    <mergeCell ref="M181:M183"/>
    <mergeCell ref="N181:O181"/>
    <mergeCell ref="P181:P183"/>
    <mergeCell ref="B182:B183"/>
    <mergeCell ref="C182:D182"/>
    <mergeCell ref="E182:E183"/>
    <mergeCell ref="F182:F183"/>
    <mergeCell ref="G182:G183"/>
    <mergeCell ref="A196:G196"/>
    <mergeCell ref="A197:G197"/>
    <mergeCell ref="A198:G198"/>
    <mergeCell ref="H177:P177"/>
    <mergeCell ref="A194:P194"/>
    <mergeCell ref="A195:G195"/>
    <mergeCell ref="H195:P195"/>
    <mergeCell ref="H172:P172"/>
    <mergeCell ref="H173:P173"/>
    <mergeCell ref="H174:P174"/>
    <mergeCell ref="H175:P175"/>
    <mergeCell ref="H176:P176"/>
    <mergeCell ref="A192:P192"/>
    <mergeCell ref="N182:N183"/>
    <mergeCell ref="O182:O183"/>
    <mergeCell ref="A189:H189"/>
    <mergeCell ref="A191:P191"/>
    <mergeCell ref="H182:H183"/>
    <mergeCell ref="I182:I183"/>
    <mergeCell ref="J182:J183"/>
    <mergeCell ref="K182:K183"/>
    <mergeCell ref="L182:L183"/>
    <mergeCell ref="A179:G179"/>
    <mergeCell ref="H179:P179"/>
    <mergeCell ref="C205:D205"/>
    <mergeCell ref="E205:E206"/>
    <mergeCell ref="F205:F206"/>
    <mergeCell ref="G205:G206"/>
    <mergeCell ref="H205:H206"/>
    <mergeCell ref="I205:I206"/>
    <mergeCell ref="A199:G199"/>
    <mergeCell ref="A200:G200"/>
    <mergeCell ref="A202:G202"/>
    <mergeCell ref="I204:J204"/>
    <mergeCell ref="A216:G216"/>
    <mergeCell ref="A217:G217"/>
    <mergeCell ref="A218:G218"/>
    <mergeCell ref="A214:G214"/>
    <mergeCell ref="H214:P214"/>
    <mergeCell ref="A215:G215"/>
    <mergeCell ref="H215:P215"/>
    <mergeCell ref="A208:H208"/>
    <mergeCell ref="A210:P210"/>
    <mergeCell ref="A211:P211"/>
    <mergeCell ref="A213:P213"/>
    <mergeCell ref="A223:A225"/>
    <mergeCell ref="B223:F223"/>
    <mergeCell ref="G223:H223"/>
    <mergeCell ref="I223:J223"/>
    <mergeCell ref="K223:L223"/>
    <mergeCell ref="A219:G219"/>
    <mergeCell ref="H219:P219"/>
    <mergeCell ref="A221:G221"/>
    <mergeCell ref="H221:P221"/>
    <mergeCell ref="A222:P222"/>
    <mergeCell ref="M223:M225"/>
    <mergeCell ref="N223:O223"/>
    <mergeCell ref="P223:P225"/>
    <mergeCell ref="B224:B225"/>
    <mergeCell ref="C224:D224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N224:N225"/>
    <mergeCell ref="A232:P232"/>
    <mergeCell ref="A233:G233"/>
    <mergeCell ref="A234:G234"/>
    <mergeCell ref="A227:H227"/>
    <mergeCell ref="A229:P229"/>
    <mergeCell ref="A230:P230"/>
    <mergeCell ref="H233:P233"/>
    <mergeCell ref="H234:P234"/>
    <mergeCell ref="H235:P235"/>
    <mergeCell ref="O224:O225"/>
    <mergeCell ref="M242:M244"/>
    <mergeCell ref="N242:O242"/>
    <mergeCell ref="P242:P244"/>
    <mergeCell ref="B243:B244"/>
    <mergeCell ref="C243:D243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N243:N244"/>
    <mergeCell ref="O243:O244"/>
    <mergeCell ref="B242:F242"/>
    <mergeCell ref="G242:H242"/>
    <mergeCell ref="I242:J242"/>
    <mergeCell ref="K242:L242"/>
    <mergeCell ref="A241:P241"/>
    <mergeCell ref="A235:G235"/>
    <mergeCell ref="A236:G236"/>
    <mergeCell ref="A237:G237"/>
    <mergeCell ref="H278:P278"/>
    <mergeCell ref="A238:G238"/>
    <mergeCell ref="A240:G240"/>
    <mergeCell ref="H196:P196"/>
    <mergeCell ref="H197:P197"/>
    <mergeCell ref="H198:P198"/>
    <mergeCell ref="H199:P199"/>
    <mergeCell ref="H200:P200"/>
    <mergeCell ref="H202:P202"/>
    <mergeCell ref="H216:P216"/>
    <mergeCell ref="H217:P217"/>
    <mergeCell ref="H218:P218"/>
    <mergeCell ref="J205:J206"/>
    <mergeCell ref="K205:K206"/>
    <mergeCell ref="L205:L206"/>
    <mergeCell ref="N205:N206"/>
    <mergeCell ref="O205:O206"/>
    <mergeCell ref="A203:P203"/>
    <mergeCell ref="A204:A206"/>
    <mergeCell ref="B204:F204"/>
    <mergeCell ref="G204:H204"/>
    <mergeCell ref="K204:L204"/>
    <mergeCell ref="M204:M206"/>
    <mergeCell ref="N204:O204"/>
    <mergeCell ref="A283:A285"/>
    <mergeCell ref="B283:F283"/>
    <mergeCell ref="G283:H283"/>
    <mergeCell ref="I283:J283"/>
    <mergeCell ref="P204:P206"/>
    <mergeCell ref="B205:B206"/>
    <mergeCell ref="A276:G276"/>
    <mergeCell ref="A277:G277"/>
    <mergeCell ref="A278:G278"/>
    <mergeCell ref="A274:G274"/>
    <mergeCell ref="H274:P274"/>
    <mergeCell ref="A275:G275"/>
    <mergeCell ref="H275:P275"/>
    <mergeCell ref="H236:P236"/>
    <mergeCell ref="H237:P237"/>
    <mergeCell ref="H238:P238"/>
    <mergeCell ref="H240:P240"/>
    <mergeCell ref="A273:P273"/>
    <mergeCell ref="A248:H248"/>
    <mergeCell ref="A250:P250"/>
    <mergeCell ref="A251:P251"/>
    <mergeCell ref="A242:A244"/>
    <mergeCell ref="H276:P276"/>
    <mergeCell ref="H277:P277"/>
    <mergeCell ref="A288:H288"/>
    <mergeCell ref="A290:P290"/>
    <mergeCell ref="A291:P291"/>
    <mergeCell ref="A294:P294"/>
    <mergeCell ref="A279:G279"/>
    <mergeCell ref="H279:P279"/>
    <mergeCell ref="A281:G281"/>
    <mergeCell ref="H281:P281"/>
    <mergeCell ref="A282:P282"/>
    <mergeCell ref="M283:M285"/>
    <mergeCell ref="N283:O283"/>
    <mergeCell ref="P283:P285"/>
    <mergeCell ref="B284:B285"/>
    <mergeCell ref="C284:D284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N284:N285"/>
    <mergeCell ref="O284:O285"/>
    <mergeCell ref="K283:L283"/>
    <mergeCell ref="A318:P318"/>
    <mergeCell ref="A319:P319"/>
    <mergeCell ref="M304:M306"/>
    <mergeCell ref="N304:O304"/>
    <mergeCell ref="P304:P306"/>
    <mergeCell ref="B305:B306"/>
    <mergeCell ref="C305:D305"/>
    <mergeCell ref="E305:E306"/>
    <mergeCell ref="F305:F306"/>
    <mergeCell ref="G305:G306"/>
    <mergeCell ref="H305:H306"/>
    <mergeCell ref="I305:I306"/>
    <mergeCell ref="J305:J306"/>
    <mergeCell ref="K305:K306"/>
    <mergeCell ref="L305:L306"/>
    <mergeCell ref="N305:N306"/>
    <mergeCell ref="O305:O306"/>
    <mergeCell ref="A304:A306"/>
    <mergeCell ref="B304:F304"/>
    <mergeCell ref="A295:G295"/>
    <mergeCell ref="H295:P295"/>
    <mergeCell ref="A296:G296"/>
    <mergeCell ref="H296:P296"/>
    <mergeCell ref="A325:G325"/>
    <mergeCell ref="A326:G326"/>
    <mergeCell ref="A327:G327"/>
    <mergeCell ref="A322:G322"/>
    <mergeCell ref="A323:G323"/>
    <mergeCell ref="A324:G324"/>
    <mergeCell ref="H297:P297"/>
    <mergeCell ref="H298:P298"/>
    <mergeCell ref="H299:P299"/>
    <mergeCell ref="A321:P321"/>
    <mergeCell ref="G304:H304"/>
    <mergeCell ref="I304:J304"/>
    <mergeCell ref="K304:L304"/>
    <mergeCell ref="A300:G300"/>
    <mergeCell ref="H300:P300"/>
    <mergeCell ref="A302:G302"/>
    <mergeCell ref="H302:P302"/>
    <mergeCell ref="A303:P303"/>
    <mergeCell ref="A297:G297"/>
    <mergeCell ref="A298:G298"/>
    <mergeCell ref="A299:G299"/>
    <mergeCell ref="H327:P327"/>
    <mergeCell ref="A316:H316"/>
    <mergeCell ref="I331:J331"/>
    <mergeCell ref="K331:L331"/>
    <mergeCell ref="M331:M333"/>
    <mergeCell ref="N331:O331"/>
    <mergeCell ref="P331:P333"/>
    <mergeCell ref="B332:B333"/>
    <mergeCell ref="C332:D332"/>
    <mergeCell ref="E332:E333"/>
    <mergeCell ref="F332:F333"/>
    <mergeCell ref="G332:G333"/>
    <mergeCell ref="A346:P346"/>
    <mergeCell ref="A347:G347"/>
    <mergeCell ref="H347:P347"/>
    <mergeCell ref="H322:P322"/>
    <mergeCell ref="H323:P323"/>
    <mergeCell ref="H324:P324"/>
    <mergeCell ref="H325:P325"/>
    <mergeCell ref="H326:P326"/>
    <mergeCell ref="A344:P344"/>
    <mergeCell ref="N332:N333"/>
    <mergeCell ref="O332:O333"/>
    <mergeCell ref="A341:H341"/>
    <mergeCell ref="A343:P343"/>
    <mergeCell ref="H332:H333"/>
    <mergeCell ref="I332:I333"/>
    <mergeCell ref="J332:J333"/>
    <mergeCell ref="K332:K333"/>
    <mergeCell ref="L332:L333"/>
    <mergeCell ref="A329:G329"/>
    <mergeCell ref="H329:P329"/>
    <mergeCell ref="A330:P330"/>
    <mergeCell ref="A331:A333"/>
    <mergeCell ref="B331:F331"/>
    <mergeCell ref="G331:H331"/>
    <mergeCell ref="H348:P348"/>
    <mergeCell ref="H349:P349"/>
    <mergeCell ref="H350:P350"/>
    <mergeCell ref="H351:P351"/>
    <mergeCell ref="H352:P352"/>
    <mergeCell ref="A178:G178"/>
    <mergeCell ref="A201:G201"/>
    <mergeCell ref="A404:H404"/>
    <mergeCell ref="A406:P406"/>
    <mergeCell ref="A351:G351"/>
    <mergeCell ref="A352:G352"/>
    <mergeCell ref="A354:G354"/>
    <mergeCell ref="A348:G348"/>
    <mergeCell ref="A349:G349"/>
    <mergeCell ref="A350:G350"/>
    <mergeCell ref="J357:J358"/>
    <mergeCell ref="K357:K358"/>
    <mergeCell ref="L357:L358"/>
    <mergeCell ref="N357:N358"/>
    <mergeCell ref="O357:O358"/>
    <mergeCell ref="A355:P355"/>
    <mergeCell ref="A356:A358"/>
    <mergeCell ref="B356:F356"/>
    <mergeCell ref="G356:H356"/>
    <mergeCell ref="H354:P354"/>
    <mergeCell ref="A407:P407"/>
    <mergeCell ref="K356:L356"/>
    <mergeCell ref="M356:M358"/>
    <mergeCell ref="N356:O356"/>
    <mergeCell ref="P356:P358"/>
    <mergeCell ref="B357:B358"/>
    <mergeCell ref="C357:D357"/>
    <mergeCell ref="E357:E358"/>
    <mergeCell ref="F357:F358"/>
    <mergeCell ref="G357:G358"/>
    <mergeCell ref="H357:H358"/>
    <mergeCell ref="I357:I358"/>
    <mergeCell ref="I356:J356"/>
    <mergeCell ref="A13:G13"/>
    <mergeCell ref="H13:P13"/>
    <mergeCell ref="A39:G39"/>
    <mergeCell ref="A68:G68"/>
    <mergeCell ref="A90:G90"/>
    <mergeCell ref="A113:G113"/>
    <mergeCell ref="A134:G134"/>
    <mergeCell ref="A156:G156"/>
    <mergeCell ref="A77:H77"/>
    <mergeCell ref="A79:P79"/>
    <mergeCell ref="A80:P80"/>
    <mergeCell ref="B71:F71"/>
    <mergeCell ref="G71:H71"/>
    <mergeCell ref="I71:J71"/>
    <mergeCell ref="K71:L71"/>
    <mergeCell ref="M71:M73"/>
    <mergeCell ref="N71:O71"/>
    <mergeCell ref="P71:P73"/>
    <mergeCell ref="B72:B73"/>
    <mergeCell ref="C72:D72"/>
    <mergeCell ref="E72:E73"/>
    <mergeCell ref="F72:F73"/>
    <mergeCell ref="G72:G73"/>
    <mergeCell ref="K72:K73"/>
    <mergeCell ref="A220:G220"/>
    <mergeCell ref="A239:G239"/>
    <mergeCell ref="A280:G280"/>
    <mergeCell ref="A301:G301"/>
    <mergeCell ref="A328:G328"/>
    <mergeCell ref="A353:G353"/>
    <mergeCell ref="H39:P39"/>
    <mergeCell ref="H90:P90"/>
    <mergeCell ref="H353:P353"/>
    <mergeCell ref="H113:P113"/>
    <mergeCell ref="H134:P134"/>
    <mergeCell ref="H156:P156"/>
    <mergeCell ref="H178:P178"/>
    <mergeCell ref="H220:P220"/>
    <mergeCell ref="H239:P239"/>
    <mergeCell ref="H280:P280"/>
    <mergeCell ref="H301:P301"/>
    <mergeCell ref="H328:P328"/>
    <mergeCell ref="H201:P201"/>
    <mergeCell ref="H72:H73"/>
    <mergeCell ref="I68:P68"/>
    <mergeCell ref="L72:L73"/>
    <mergeCell ref="N72:N73"/>
    <mergeCell ref="O72:O73"/>
    <mergeCell ref="A254:P254"/>
    <mergeCell ref="A255:G255"/>
    <mergeCell ref="H255:P255"/>
    <mergeCell ref="A256:G256"/>
    <mergeCell ref="H256:P256"/>
    <mergeCell ref="A257:G257"/>
    <mergeCell ref="H257:P257"/>
    <mergeCell ref="A258:G258"/>
    <mergeCell ref="H258:P258"/>
    <mergeCell ref="A259:G259"/>
    <mergeCell ref="H259:P259"/>
    <mergeCell ref="A260:G260"/>
    <mergeCell ref="H260:P260"/>
    <mergeCell ref="A261:G261"/>
    <mergeCell ref="H261:P261"/>
    <mergeCell ref="A262:G262"/>
    <mergeCell ref="H262:P262"/>
    <mergeCell ref="A263:P263"/>
    <mergeCell ref="A268:H268"/>
    <mergeCell ref="A270:P270"/>
    <mergeCell ref="A271:P271"/>
    <mergeCell ref="A264:A266"/>
    <mergeCell ref="B264:F264"/>
    <mergeCell ref="G264:H264"/>
    <mergeCell ref="I264:J264"/>
    <mergeCell ref="K264:L264"/>
    <mergeCell ref="M264:M266"/>
    <mergeCell ref="N264:O264"/>
    <mergeCell ref="P264:P266"/>
    <mergeCell ref="B265:B266"/>
    <mergeCell ref="C265:D265"/>
    <mergeCell ref="E265:E266"/>
    <mergeCell ref="F265:F266"/>
    <mergeCell ref="G265:G266"/>
    <mergeCell ref="H265:H266"/>
    <mergeCell ref="I265:I266"/>
    <mergeCell ref="J265:J266"/>
    <mergeCell ref="K265:K266"/>
    <mergeCell ref="L265:L266"/>
    <mergeCell ref="N265:N266"/>
    <mergeCell ref="O265:O266"/>
  </mergeCells>
  <pageMargins left="0.23622047244094491" right="0.11811023622047245" top="0.47244094488188981" bottom="0.35433070866141736" header="0.31496062992125984" footer="0.31496062992125984"/>
  <pageSetup paperSize="9" scale="22" orientation="landscape" r:id="rId1"/>
  <rowBreaks count="7" manualBreakCount="7">
    <brk id="82" max="16383" man="1"/>
    <brk id="139" max="15" man="1"/>
    <brk id="188" max="16383" man="1"/>
    <brk id="251" max="16383" man="1"/>
    <brk id="318" max="16383" man="1"/>
    <brk id="367" max="16383" man="1"/>
    <brk id="390" max="1638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'[4]Matriz Objetivos x Projetos'!#REF!</xm:f>
          </x14:formula1>
          <xm:sqref>H12:H13 H38 H67 H279 H112 H177 H155 H200 H219 H300 H327 H352 H89 H238 H260</xm:sqref>
        </x14:dataValidation>
        <x14:dataValidation type="list" allowBlank="1" showInputMessage="1" showErrorMessage="1">
          <x14:formula1>
            <xm:f>'[2]Matriz Objetivos x Projetos'!#REF!</xm:f>
          </x14:formula1>
          <xm:sqref>H239 H134 H156 H178 H201 H220 H113 H261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>
    <tabColor rgb="FFFF0000"/>
  </sheetPr>
  <dimension ref="A3:R32"/>
  <sheetViews>
    <sheetView showGridLines="0" zoomScaleNormal="100" zoomScaleSheetLayoutView="90" workbookViewId="0">
      <selection activeCell="O8" sqref="O8"/>
    </sheetView>
  </sheetViews>
  <sheetFormatPr defaultRowHeight="15" x14ac:dyDescent="0.25"/>
  <cols>
    <col min="18" max="18" width="28" customWidth="1"/>
  </cols>
  <sheetData>
    <row r="3" spans="1:18" ht="44.25" customHeight="1" x14ac:dyDescent="0.3"/>
    <row r="4" spans="1:18" s="24" customFormat="1" ht="50.25" hidden="1" customHeight="1" x14ac:dyDescent="0.25">
      <c r="A4" s="368" t="s">
        <v>258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8" ht="21" x14ac:dyDescent="0.25">
      <c r="A5" s="369" t="s">
        <v>321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</row>
    <row r="6" spans="1:18" ht="15.75" customHeight="1" x14ac:dyDescent="0.25">
      <c r="A6" s="371"/>
      <c r="B6" s="372"/>
      <c r="C6" s="372"/>
      <c r="D6" s="372"/>
      <c r="E6" s="372"/>
      <c r="F6" s="372"/>
      <c r="G6" s="372"/>
      <c r="H6" s="372"/>
      <c r="I6" s="372"/>
      <c r="J6" s="372"/>
      <c r="K6" s="372"/>
    </row>
    <row r="7" spans="1:18" ht="15.75" customHeight="1" x14ac:dyDescent="0.25">
      <c r="A7" s="371"/>
      <c r="B7" s="372"/>
      <c r="C7" s="372"/>
      <c r="D7" s="372"/>
      <c r="E7" s="372"/>
      <c r="F7" s="372"/>
      <c r="G7" s="372"/>
      <c r="H7" s="372"/>
      <c r="I7" s="372"/>
      <c r="J7" s="372"/>
      <c r="K7" s="372"/>
    </row>
    <row r="8" spans="1:18" ht="15.75" customHeight="1" x14ac:dyDescent="0.25">
      <c r="A8" s="371"/>
      <c r="B8" s="372"/>
      <c r="C8" s="372"/>
      <c r="D8" s="372"/>
      <c r="E8" s="372"/>
      <c r="F8" s="372"/>
      <c r="G8" s="372"/>
      <c r="H8" s="372"/>
      <c r="I8" s="372"/>
      <c r="J8" s="372"/>
      <c r="K8" s="372"/>
    </row>
    <row r="9" spans="1:18" ht="15.75" customHeight="1" x14ac:dyDescent="0.25">
      <c r="A9" s="371"/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3" t="s">
        <v>723</v>
      </c>
      <c r="M9" s="373"/>
      <c r="N9" s="373"/>
      <c r="O9" s="373"/>
      <c r="P9" s="373"/>
      <c r="Q9" s="373"/>
      <c r="R9" s="373"/>
    </row>
    <row r="10" spans="1:18" ht="15.75" customHeight="1" x14ac:dyDescent="0.25">
      <c r="A10" s="371"/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3"/>
      <c r="M10" s="373"/>
      <c r="N10" s="373"/>
      <c r="O10" s="373"/>
      <c r="P10" s="373"/>
      <c r="Q10" s="373"/>
      <c r="R10" s="373"/>
    </row>
    <row r="11" spans="1:18" ht="15.75" customHeight="1" x14ac:dyDescent="0.25">
      <c r="A11" s="371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3"/>
      <c r="M11" s="373"/>
      <c r="N11" s="373"/>
      <c r="O11" s="373"/>
      <c r="P11" s="373"/>
      <c r="Q11" s="373"/>
      <c r="R11" s="373"/>
    </row>
    <row r="12" spans="1:18" ht="15.75" customHeight="1" x14ac:dyDescent="0.25">
      <c r="A12" s="371"/>
      <c r="B12" s="372"/>
      <c r="C12" s="372"/>
      <c r="D12" s="372"/>
      <c r="E12" s="372"/>
      <c r="F12" s="372"/>
      <c r="G12" s="372"/>
      <c r="H12" s="372"/>
      <c r="I12" s="372"/>
      <c r="J12" s="372"/>
      <c r="K12" s="372"/>
    </row>
    <row r="13" spans="1:18" ht="15.75" customHeight="1" x14ac:dyDescent="0.25">
      <c r="A13" s="3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</row>
    <row r="14" spans="1:18" ht="15.75" customHeight="1" x14ac:dyDescent="0.25">
      <c r="A14" s="371"/>
      <c r="B14" s="372"/>
      <c r="C14" s="372"/>
      <c r="D14" s="372"/>
      <c r="E14" s="372"/>
      <c r="F14" s="372"/>
      <c r="G14" s="372"/>
      <c r="H14" s="372"/>
      <c r="I14" s="372"/>
      <c r="J14" s="372"/>
      <c r="K14" s="372"/>
    </row>
    <row r="15" spans="1:18" ht="15.75" customHeight="1" x14ac:dyDescent="0.25">
      <c r="A15" s="371"/>
      <c r="B15" s="372"/>
      <c r="C15" s="372"/>
      <c r="D15" s="372"/>
      <c r="E15" s="372"/>
      <c r="F15" s="372"/>
      <c r="G15" s="372"/>
      <c r="H15" s="372"/>
      <c r="I15" s="372"/>
      <c r="J15" s="372"/>
      <c r="K15" s="372"/>
    </row>
    <row r="16" spans="1:18" ht="15.75" customHeight="1" x14ac:dyDescent="0.25">
      <c r="A16" s="371"/>
      <c r="B16" s="372"/>
      <c r="C16" s="372"/>
      <c r="D16" s="372"/>
      <c r="E16" s="372"/>
      <c r="F16" s="372"/>
      <c r="G16" s="372"/>
      <c r="H16" s="372"/>
      <c r="I16" s="372"/>
      <c r="J16" s="372"/>
      <c r="K16" s="372"/>
    </row>
    <row r="17" spans="1:18" ht="15" customHeight="1" x14ac:dyDescent="0.25">
      <c r="A17" s="371"/>
      <c r="B17" s="372"/>
      <c r="C17" s="372"/>
      <c r="D17" s="372"/>
      <c r="E17" s="372"/>
      <c r="F17" s="372"/>
      <c r="G17" s="372"/>
      <c r="H17" s="372"/>
      <c r="I17" s="372"/>
      <c r="J17" s="372"/>
      <c r="K17" s="372"/>
    </row>
    <row r="18" spans="1:18" ht="15.75" customHeight="1" x14ac:dyDescent="0.25">
      <c r="A18" s="371"/>
      <c r="B18" s="372"/>
      <c r="C18" s="372"/>
      <c r="D18" s="372"/>
      <c r="E18" s="372"/>
      <c r="F18" s="372"/>
      <c r="G18" s="372"/>
      <c r="H18" s="372"/>
      <c r="I18" s="372"/>
      <c r="J18" s="372"/>
      <c r="K18" s="372"/>
    </row>
    <row r="19" spans="1:18" ht="15.75" customHeight="1" x14ac:dyDescent="0.25">
      <c r="A19" s="371"/>
      <c r="B19" s="372"/>
      <c r="C19" s="372"/>
      <c r="D19" s="372"/>
      <c r="E19" s="372"/>
      <c r="F19" s="372"/>
      <c r="G19" s="372"/>
      <c r="H19" s="372"/>
      <c r="I19" s="372"/>
      <c r="J19" s="372"/>
      <c r="K19" s="372"/>
    </row>
    <row r="20" spans="1:18" ht="15.75" customHeight="1" x14ac:dyDescent="0.25">
      <c r="A20" s="371"/>
      <c r="B20" s="372"/>
      <c r="C20" s="372"/>
      <c r="D20" s="372"/>
      <c r="E20" s="372"/>
      <c r="F20" s="372"/>
      <c r="G20" s="372"/>
      <c r="H20" s="372"/>
      <c r="I20" s="372"/>
      <c r="J20" s="372"/>
      <c r="K20" s="372"/>
    </row>
    <row r="21" spans="1:18" ht="15.75" customHeight="1" x14ac:dyDescent="0.25">
      <c r="A21" s="371"/>
      <c r="B21" s="372"/>
      <c r="C21" s="372"/>
      <c r="D21" s="372"/>
      <c r="E21" s="372"/>
      <c r="F21" s="372"/>
      <c r="G21" s="372"/>
      <c r="H21" s="372"/>
      <c r="I21" s="372"/>
      <c r="J21" s="372"/>
      <c r="K21" s="372"/>
    </row>
    <row r="22" spans="1:18" ht="15.75" customHeight="1" x14ac:dyDescent="0.25">
      <c r="A22" s="371"/>
      <c r="B22" s="372"/>
      <c r="C22" s="372"/>
      <c r="D22" s="372"/>
      <c r="E22" s="372"/>
      <c r="F22" s="372"/>
      <c r="G22" s="372"/>
      <c r="H22" s="372"/>
      <c r="I22" s="372"/>
      <c r="J22" s="372"/>
      <c r="K22" s="372"/>
      <c r="M22" s="24"/>
      <c r="N22" s="333"/>
      <c r="O22" s="333"/>
      <c r="P22" s="333"/>
      <c r="Q22" s="333"/>
      <c r="R22" s="24"/>
    </row>
    <row r="23" spans="1:18" ht="15.75" customHeight="1" x14ac:dyDescent="0.25">
      <c r="A23" s="371"/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M23" s="24"/>
      <c r="N23" s="24"/>
      <c r="O23" s="24"/>
      <c r="P23" s="24"/>
      <c r="Q23" s="24"/>
      <c r="R23" s="24"/>
    </row>
    <row r="24" spans="1:18" ht="15.75" customHeight="1" x14ac:dyDescent="0.25">
      <c r="A24" s="371"/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M24" s="24"/>
      <c r="N24" s="24"/>
      <c r="O24" s="24"/>
      <c r="P24" s="24"/>
      <c r="Q24" s="24"/>
      <c r="R24" s="24"/>
    </row>
    <row r="25" spans="1:18" ht="15.75" customHeight="1" x14ac:dyDescent="0.25">
      <c r="A25" s="371"/>
      <c r="B25" s="372"/>
      <c r="C25" s="372"/>
      <c r="D25" s="372"/>
      <c r="E25" s="372"/>
      <c r="F25" s="372"/>
      <c r="G25" s="372"/>
      <c r="H25" s="372"/>
      <c r="I25" s="372"/>
      <c r="J25" s="372"/>
      <c r="K25" s="372"/>
    </row>
    <row r="26" spans="1:18" ht="15.75" customHeight="1" x14ac:dyDescent="0.25">
      <c r="A26" s="371"/>
      <c r="B26" s="372"/>
      <c r="C26" s="372"/>
      <c r="D26" s="372"/>
      <c r="E26" s="372"/>
      <c r="F26" s="372"/>
      <c r="G26" s="372"/>
      <c r="H26" s="372"/>
      <c r="I26" s="372"/>
      <c r="J26" s="372"/>
      <c r="K26" s="372"/>
    </row>
    <row r="27" spans="1:18" ht="15" customHeight="1" x14ac:dyDescent="0.25">
      <c r="A27" s="371"/>
      <c r="B27" s="372"/>
      <c r="C27" s="372"/>
      <c r="D27" s="372"/>
      <c r="E27" s="372"/>
      <c r="F27" s="372"/>
      <c r="G27" s="372"/>
      <c r="H27" s="372"/>
      <c r="I27" s="372"/>
      <c r="J27" s="372"/>
      <c r="K27" s="372"/>
    </row>
    <row r="28" spans="1:18" ht="15.75" customHeight="1" x14ac:dyDescent="0.25">
      <c r="A28" s="371"/>
      <c r="B28" s="372"/>
      <c r="C28" s="372"/>
      <c r="D28" s="372"/>
      <c r="E28" s="372"/>
      <c r="F28" s="372"/>
      <c r="G28" s="372"/>
      <c r="H28" s="372"/>
      <c r="I28" s="372"/>
      <c r="J28" s="372"/>
      <c r="K28" s="372"/>
    </row>
    <row r="29" spans="1:18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00"/>
      <c r="M29" s="100"/>
      <c r="N29" s="100"/>
      <c r="O29" s="100"/>
      <c r="P29" s="100"/>
      <c r="Q29" s="100"/>
      <c r="R29" s="100"/>
    </row>
    <row r="31" spans="1:18" ht="42.75" customHeight="1" x14ac:dyDescent="0.25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</row>
    <row r="32" spans="1:18" x14ac:dyDescent="0.25">
      <c r="A32" s="367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</row>
  </sheetData>
  <mergeCells count="5">
    <mergeCell ref="A31:P32"/>
    <mergeCell ref="A4:K4"/>
    <mergeCell ref="A5:K5"/>
    <mergeCell ref="A6:K28"/>
    <mergeCell ref="L9:R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0</xdr:col>
                <xdr:colOff>28575</xdr:colOff>
                <xdr:row>5</xdr:row>
                <xdr:rowOff>0</xdr:rowOff>
              </from>
              <to>
                <xdr:col>11</xdr:col>
                <xdr:colOff>0</xdr:colOff>
                <xdr:row>29</xdr:row>
                <xdr:rowOff>28575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00B0F0"/>
    <pageSetUpPr fitToPage="1"/>
  </sheetPr>
  <dimension ref="A1:AB28"/>
  <sheetViews>
    <sheetView showGridLines="0" zoomScale="55" zoomScaleNormal="55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B14" sqref="B14"/>
    </sheetView>
  </sheetViews>
  <sheetFormatPr defaultColWidth="9.140625" defaultRowHeight="14.25" x14ac:dyDescent="0.2"/>
  <cols>
    <col min="1" max="1" width="21.5703125" style="15" customWidth="1"/>
    <col min="2" max="2" width="53.28515625" style="15" customWidth="1"/>
    <col min="3" max="17" width="16" style="15" customWidth="1"/>
    <col min="18" max="22" width="9.7109375" style="15" hidden="1" customWidth="1"/>
    <col min="23" max="23" width="9.7109375" style="15" customWidth="1"/>
    <col min="24" max="16384" width="9.140625" style="15"/>
  </cols>
  <sheetData>
    <row r="1" spans="1:28" ht="15" customHeight="1" x14ac:dyDescent="0.2"/>
    <row r="2" spans="1:28" ht="15" customHeight="1" x14ac:dyDescent="0.2"/>
    <row r="3" spans="1:28" ht="15" customHeight="1" x14ac:dyDescent="0.2"/>
    <row r="4" spans="1:28" ht="15" customHeight="1" x14ac:dyDescent="0.2"/>
    <row r="5" spans="1:28" ht="15" customHeight="1" x14ac:dyDescent="0.2"/>
    <row r="6" spans="1:28" ht="29.25" hidden="1" customHeight="1" x14ac:dyDescent="0.2">
      <c r="A6" s="62" t="s">
        <v>207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8" ht="24" customHeight="1" x14ac:dyDescent="0.2">
      <c r="A7" s="376" t="s">
        <v>322</v>
      </c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</row>
    <row r="8" spans="1:28" ht="33.75" customHeight="1" x14ac:dyDescent="0.2">
      <c r="A8" s="376" t="s">
        <v>107</v>
      </c>
      <c r="B8" s="376"/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</row>
    <row r="9" spans="1:28" ht="33.75" customHeight="1" x14ac:dyDescent="0.25">
      <c r="A9" s="63"/>
      <c r="B9" s="63"/>
    </row>
    <row r="10" spans="1:28" ht="132" customHeight="1" x14ac:dyDescent="0.2">
      <c r="A10" s="64" t="s">
        <v>100</v>
      </c>
      <c r="B10" s="65" t="s">
        <v>206</v>
      </c>
      <c r="C10" s="216" t="str">
        <f>IF('Quadro Geral'!$D10="","",'Quadro Geral'!$D10)</f>
        <v>Manutenção das Atividades Administrativas</v>
      </c>
      <c r="D10" s="216" t="str">
        <f>IF('Quadro Geral'!$D10="","",'Quadro Geral'!$D11)</f>
        <v>Atendimento e relacionamento com arquitetos e urbanistas e a sociedade</v>
      </c>
      <c r="E10" s="216" t="str">
        <f>IF('Quadro Geral'!$D10="","",'Quadro Geral'!$D12)</f>
        <v>Fiscalização</v>
      </c>
      <c r="F10" s="216" t="str">
        <f>IF('Quadro Geral'!$D10="","",'Quadro Geral'!$D13)</f>
        <v>Comunicação</v>
      </c>
      <c r="G10" s="216" t="str">
        <f>IF('Quadro Geral'!$D10="","",'Quadro Geral'!$D15)</f>
        <v>Contribuição com as despesas do CSC - Atendimento</v>
      </c>
      <c r="H10" s="216" t="str">
        <f>IF('Quadro Geral'!$D10="","",'Quadro Geral'!$D16)</f>
        <v>Fundo de Apoio</v>
      </c>
      <c r="I10" s="216" t="str">
        <f>IF('Quadro Geral'!$D10="","",'Quadro Geral'!$D17)</f>
        <v>Reserva de Contingência</v>
      </c>
      <c r="J10" s="216" t="str">
        <f>IF('Quadro Geral'!$D10="","",'Quadro Geral'!$D18)</f>
        <v>Estruturação da sede própria do CAU/AP.</v>
      </c>
      <c r="K10" s="216" t="str">
        <f>IF('Quadro Geral'!$D10="","",'Quadro Geral'!$D19)</f>
        <v>Colaborador Valorizado</v>
      </c>
      <c r="L10" s="216" t="str">
        <f>IF('Quadro Geral'!$D10="","",'Quadro Geral'!$D20)</f>
        <v>Presidência e Plenárias</v>
      </c>
      <c r="M10" s="216" t="str">
        <f>IF('Quadro Geral'!$D10="","",'Quadro Geral'!$D21)</f>
        <v>Comissão de Planejamento, Finanças, Orçamento e Administração - CPFOA</v>
      </c>
      <c r="N10" s="216" t="str">
        <f>IF('Quadro Geral'!$D10="","",'Quadro Geral'!$D22)</f>
        <v>Comissão de Ensino e Formação, Ética e Exercício Profissional - CEFEEP</v>
      </c>
      <c r="O10" s="216" t="str">
        <f>IF('Quadro Geral'!$D10="","",'Quadro Geral'!$D23)</f>
        <v>Comissão de  Políticas Urbana e Ambiental - CPUA</v>
      </c>
      <c r="P10" s="216" t="str">
        <f>IF('Quadro Geral'!$D10="","",'Quadro Geral'!$D24)</f>
        <v>Comissão de Ensino e Formação - CEF</v>
      </c>
      <c r="Q10" s="66" t="str">
        <f>IF('Quadro Geral'!$D10="","",'Quadro Geral'!$D25)</f>
        <v>Assistência Técnica em Habitações de Interesse Social – ATHIS</v>
      </c>
      <c r="R10" s="66" t="e">
        <f>IF('Quadro Geral'!$D10="","",'Quadro Geral'!#REF!)</f>
        <v>#REF!</v>
      </c>
      <c r="S10" s="66" t="e">
        <f>IF('Quadro Geral'!$D10="","",'Quadro Geral'!#REF!)</f>
        <v>#REF!</v>
      </c>
      <c r="T10" s="66" t="e">
        <f>IF('Quadro Geral'!$D10="","",'Quadro Geral'!#REF!)</f>
        <v>#REF!</v>
      </c>
      <c r="U10" s="66" t="e">
        <f>IF('Quadro Geral'!$D10="","",'Quadro Geral'!#REF!)</f>
        <v>#REF!</v>
      </c>
      <c r="V10" s="66" t="e">
        <f>IF('Quadro Geral'!$D10="","",'Quadro Geral'!#REF!)</f>
        <v>#REF!</v>
      </c>
      <c r="Y10" s="328" t="s">
        <v>718</v>
      </c>
      <c r="Z10" s="328"/>
      <c r="AA10" s="328"/>
      <c r="AB10" s="328"/>
    </row>
    <row r="11" spans="1:28" ht="57.75" customHeight="1" x14ac:dyDescent="0.2">
      <c r="A11" s="169" t="s">
        <v>101</v>
      </c>
      <c r="B11" s="67" t="s">
        <v>53</v>
      </c>
      <c r="C11" s="19" t="str">
        <f>IFERROR(IF(VLOOKUP(C$10,'Quadro Geral'!$D$10:$H$31,3,FALSE)='Matriz Objetivos x Projetos'!$B11,"P",IF(OR(VLOOKUP('Matriz Objetivos x Projetos'!C$10,'Quadro Geral'!$D$10:$H$31,4,FALSE)='Matriz Objetivos x Projetos'!$B11,VLOOKUP('Matriz Objetivos x Projetos'!C$10,'Quadro Geral'!$D$10:$H$25,5,FALSE)='Matriz Objetivos x Projetos'!$B11),"S","")),"")</f>
        <v/>
      </c>
      <c r="D11" s="19" t="str">
        <f>IFERROR(IF(VLOOKUP(D$10,'Quadro Geral'!$D$10:$H$31,3,FALSE)='Matriz Objetivos x Projetos'!$B11,"P",IF(OR(VLOOKUP('Matriz Objetivos x Projetos'!D$10,'Quadro Geral'!$D$10:$H$31,4,FALSE)='Matriz Objetivos x Projetos'!$B11,VLOOKUP('Matriz Objetivos x Projetos'!D$10,'Quadro Geral'!$D$10:$H$25,5,FALSE)='Matriz Objetivos x Projetos'!$B11),"S","")),"")</f>
        <v/>
      </c>
      <c r="E11" s="19" t="str">
        <f>IFERROR(IF(VLOOKUP(E$10,'Quadro Geral'!$D$10:$H$31,3,FALSE)='Matriz Objetivos x Projetos'!$B11,"P",IF(OR(VLOOKUP('Matriz Objetivos x Projetos'!E$10,'Quadro Geral'!$D$10:$H$31,4,FALSE)='Matriz Objetivos x Projetos'!$B11,VLOOKUP('Matriz Objetivos x Projetos'!E$10,'Quadro Geral'!$D$10:$H$25,5,FALSE)='Matriz Objetivos x Projetos'!$B11),"S","")),"")</f>
        <v/>
      </c>
      <c r="F11" s="19" t="str">
        <f>IFERROR(IF(VLOOKUP(F$10,'Quadro Geral'!$D$10:$H$31,3,FALSE)='Matriz Objetivos x Projetos'!$B11,"P",IF(OR(VLOOKUP('Matriz Objetivos x Projetos'!F$10,'Quadro Geral'!$D$10:$H$31,4,FALSE)='Matriz Objetivos x Projetos'!$B11,VLOOKUP('Matriz Objetivos x Projetos'!F$10,'Quadro Geral'!$D$10:$H$25,5,FALSE)='Matriz Objetivos x Projetos'!$B11),"S","")),"")</f>
        <v/>
      </c>
      <c r="G11" s="19" t="str">
        <f>IFERROR(IF(VLOOKUP(G$10,'Quadro Geral'!$D$10:$H$31,3,FALSE)='Matriz Objetivos x Projetos'!$B11,"P",IF(OR(VLOOKUP('Matriz Objetivos x Projetos'!G$10,'Quadro Geral'!$D$10:$H$31,4,FALSE)='Matriz Objetivos x Projetos'!$B11,VLOOKUP('Matriz Objetivos x Projetos'!G$10,'Quadro Geral'!$D$10:$H$25,5,FALSE)='Matriz Objetivos x Projetos'!$B11),"S","")),"")</f>
        <v/>
      </c>
      <c r="H11" s="19" t="str">
        <f>IFERROR(IF(VLOOKUP(H$10,'Quadro Geral'!$D$10:$H$31,3,FALSE)='Matriz Objetivos x Projetos'!$B11,"P",IF(OR(VLOOKUP('Matriz Objetivos x Projetos'!H$10,'Quadro Geral'!$D$10:$H$31,4,FALSE)='Matriz Objetivos x Projetos'!$B11,VLOOKUP('Matriz Objetivos x Projetos'!H$10,'Quadro Geral'!$D$10:$H$25,5,FALSE)='Matriz Objetivos x Projetos'!$B11),"S","")),"")</f>
        <v/>
      </c>
      <c r="I11" s="19" t="str">
        <f>IFERROR(IF(VLOOKUP(I$10,'Quadro Geral'!$D$10:$H$31,3,FALSE)='Matriz Objetivos x Projetos'!$B11,"P",IF(OR(VLOOKUP('Matriz Objetivos x Projetos'!I$10,'Quadro Geral'!$D$10:$H$31,4,FALSE)='Matriz Objetivos x Projetos'!$B11,VLOOKUP('Matriz Objetivos x Projetos'!I$10,'Quadro Geral'!$D$10:$H$25,5,FALSE)='Matriz Objetivos x Projetos'!$B11),"S","")),"")</f>
        <v/>
      </c>
      <c r="J11" s="19" t="str">
        <f>IFERROR(IF(VLOOKUP(J$10,'Quadro Geral'!$D$10:$H$31,3,FALSE)='Matriz Objetivos x Projetos'!$B11,"P",IF(OR(VLOOKUP('Matriz Objetivos x Projetos'!J$10,'Quadro Geral'!$D$10:$H$31,4,FALSE)='Matriz Objetivos x Projetos'!$B11,VLOOKUP('Matriz Objetivos x Projetos'!J$10,'Quadro Geral'!$D$10:$H$25,5,FALSE)='Matriz Objetivos x Projetos'!$B11),"S","")),"")</f>
        <v/>
      </c>
      <c r="K11" s="19" t="str">
        <f>IFERROR(IF(VLOOKUP(K$10,'Quadro Geral'!$D$10:$H$31,3,FALSE)='Matriz Objetivos x Projetos'!$B11,"P",IF(OR(VLOOKUP('Matriz Objetivos x Projetos'!K$10,'Quadro Geral'!$D$10:$H$31,4,FALSE)='Matriz Objetivos x Projetos'!$B11,VLOOKUP('Matriz Objetivos x Projetos'!K$10,'Quadro Geral'!$D$10:$H$25,5,FALSE)='Matriz Objetivos x Projetos'!$B11),"S","")),"")</f>
        <v/>
      </c>
      <c r="L11" s="19" t="str">
        <f>IFERROR(IF(VLOOKUP(L$10,'Quadro Geral'!$D$10:$H$31,3,FALSE)='Matriz Objetivos x Projetos'!$B11,"P",IF(OR(VLOOKUP('Matriz Objetivos x Projetos'!L$10,'Quadro Geral'!$D$10:$H$31,4,FALSE)='Matriz Objetivos x Projetos'!$B11,VLOOKUP('Matriz Objetivos x Projetos'!L$10,'Quadro Geral'!$D$10:$H$25,5,FALSE)='Matriz Objetivos x Projetos'!$B11),"S","")),"")</f>
        <v/>
      </c>
      <c r="M11" s="19" t="str">
        <f>IFERROR(IF(VLOOKUP(M$10,'Quadro Geral'!$D$10:$H$31,3,FALSE)='Matriz Objetivos x Projetos'!$B11,"P",IF(OR(VLOOKUP('Matriz Objetivos x Projetos'!M$10,'Quadro Geral'!$D$10:$H$31,4,FALSE)='Matriz Objetivos x Projetos'!$B11,VLOOKUP('Matriz Objetivos x Projetos'!M$10,'Quadro Geral'!$D$10:$H$25,5,FALSE)='Matriz Objetivos x Projetos'!$B11),"S","")),"")</f>
        <v/>
      </c>
      <c r="N11" s="19" t="str">
        <f>IFERROR(IF(VLOOKUP(N$10,'Quadro Geral'!$D$10:$H$31,3,FALSE)='Matriz Objetivos x Projetos'!$B11,"P",IF(OR(VLOOKUP('Matriz Objetivos x Projetos'!N$10,'Quadro Geral'!$D$10:$H$31,4,FALSE)='Matriz Objetivos x Projetos'!$B11,VLOOKUP('Matriz Objetivos x Projetos'!N$10,'Quadro Geral'!$D$10:$H$25,5,FALSE)='Matriz Objetivos x Projetos'!$B11),"S","")),"")</f>
        <v/>
      </c>
      <c r="O11" s="19" t="str">
        <f>IFERROR(IF(VLOOKUP(O$10,'Quadro Geral'!$D$10:$H$31,3,FALSE)='Matriz Objetivos x Projetos'!$B11,"P",IF(OR(VLOOKUP('Matriz Objetivos x Projetos'!O$10,'Quadro Geral'!$D$10:$H$31,4,FALSE)='Matriz Objetivos x Projetos'!$B11,VLOOKUP('Matriz Objetivos x Projetos'!O$10,'Quadro Geral'!$D$10:$H$25,5,FALSE)='Matriz Objetivos x Projetos'!$B11),"S","")),"")</f>
        <v/>
      </c>
      <c r="P11" s="19" t="str">
        <f>IFERROR(IF(VLOOKUP(P$10,'Quadro Geral'!$D$10:$H$31,3,FALSE)='Matriz Objetivos x Projetos'!$B11,"P",IF(OR(VLOOKUP('Matriz Objetivos x Projetos'!P$10,'Quadro Geral'!$D$10:$H$31,4,FALSE)='Matriz Objetivos x Projetos'!$B11,VLOOKUP('Matriz Objetivos x Projetos'!P$10,'Quadro Geral'!$D$10:$H$25,5,FALSE)='Matriz Objetivos x Projetos'!$B11),"S","")),"")</f>
        <v/>
      </c>
      <c r="Q11" s="19" t="str">
        <f>IFERROR(IF(VLOOKUP(Q$10,'Quadro Geral'!$D$10:$H$31,3,FALSE)='Matriz Objetivos x Projetos'!$B11,"P",IF(OR(VLOOKUP('Matriz Objetivos x Projetos'!Q$10,'Quadro Geral'!$D$10:$H$31,4,FALSE)='Matriz Objetivos x Projetos'!$B11,VLOOKUP('Matriz Objetivos x Projetos'!Q$10,'Quadro Geral'!$D$10:$H$25,5,FALSE)='Matriz Objetivos x Projetos'!$B11),"S","")),"")</f>
        <v/>
      </c>
      <c r="R11" s="19" t="str">
        <f>IFERROR(IF(VLOOKUP(R$10,'Quadro Geral'!$D$10:$H$31,3,FALSE)='Matriz Objetivos x Projetos'!$B11,"P",IF(OR(VLOOKUP('Matriz Objetivos x Projetos'!R$10,'Quadro Geral'!$D$10:$H$31,4,FALSE)='Matriz Objetivos x Projetos'!$B11,VLOOKUP('Matriz Objetivos x Projetos'!R$10,'Quadro Geral'!$D$10:$H$25,5,FALSE)='Matriz Objetivos x Projetos'!$B11),"S","")),"")</f>
        <v/>
      </c>
      <c r="S11" s="19" t="str">
        <f>IFERROR(IF(VLOOKUP(S$10,'Quadro Geral'!$D$10:$H$31,3,FALSE)='Matriz Objetivos x Projetos'!$B11,"P",IF(OR(VLOOKUP('Matriz Objetivos x Projetos'!S$10,'Quadro Geral'!$D$10:$H$31,4,FALSE)='Matriz Objetivos x Projetos'!$B11,VLOOKUP('Matriz Objetivos x Projetos'!S$10,'Quadro Geral'!$D$10:$H$25,5,FALSE)='Matriz Objetivos x Projetos'!$B11),"S","")),"")</f>
        <v/>
      </c>
      <c r="T11" s="19" t="str">
        <f>IFERROR(IF(VLOOKUP(T$10,'Quadro Geral'!$D$10:$H$31,3,FALSE)='Matriz Objetivos x Projetos'!$B11,"P",IF(OR(VLOOKUP('Matriz Objetivos x Projetos'!T$10,'Quadro Geral'!$D$10:$H$31,4,FALSE)='Matriz Objetivos x Projetos'!$B11,VLOOKUP('Matriz Objetivos x Projetos'!T$10,'Quadro Geral'!$D$10:$H$25,5,FALSE)='Matriz Objetivos x Projetos'!$B11),"S","")),"")</f>
        <v/>
      </c>
      <c r="U11" s="19" t="str">
        <f>IFERROR(IF(VLOOKUP(U$10,'Quadro Geral'!$D$10:$H$31,3,FALSE)='Matriz Objetivos x Projetos'!$B11,"P",IF(OR(VLOOKUP('Matriz Objetivos x Projetos'!U$10,'Quadro Geral'!$D$10:$H$31,4,FALSE)='Matriz Objetivos x Projetos'!$B11,VLOOKUP('Matriz Objetivos x Projetos'!U$10,'Quadro Geral'!$D$10:$H$25,5,FALSE)='Matriz Objetivos x Projetos'!$B11),"S","")),"")</f>
        <v/>
      </c>
      <c r="V11" s="19" t="str">
        <f>IFERROR(IF(VLOOKUP(V$10,'Quadro Geral'!$D$10:$H$31,3,FALSE)='Matriz Objetivos x Projetos'!$B11,"P",IF(OR(VLOOKUP('Matriz Objetivos x Projetos'!V$10,'Quadro Geral'!$D$10:$H$31,4,FALSE)='Matriz Objetivos x Projetos'!$B11,VLOOKUP('Matriz Objetivos x Projetos'!V$10,'Quadro Geral'!$D$10:$H$25,5,FALSE)='Matriz Objetivos x Projetos'!$B11),"S","")),"")</f>
        <v/>
      </c>
      <c r="W11" s="16">
        <f t="shared" ref="W11:W27" si="0">COUNTIF(C11:V11,"x")</f>
        <v>0</v>
      </c>
      <c r="X11" s="15" t="str">
        <f t="shared" ref="X11:X27" si="1">IF(A11="",X10,A11)</f>
        <v>Visão</v>
      </c>
    </row>
    <row r="12" spans="1:28" ht="45" customHeight="1" x14ac:dyDescent="0.2">
      <c r="A12" s="375" t="s">
        <v>102</v>
      </c>
      <c r="B12" s="67" t="s">
        <v>54</v>
      </c>
      <c r="C12" s="19" t="str">
        <f>IFERROR(IF(VLOOKUP(C$10,'Quadro Geral'!$D$10:$H$31,3,FALSE)='Matriz Objetivos x Projetos'!$B12,"P",IF(OR(VLOOKUP('Matriz Objetivos x Projetos'!C$10,'Quadro Geral'!$D$10:$H$31,4,FALSE)='Matriz Objetivos x Projetos'!$B12,VLOOKUP('Matriz Objetivos x Projetos'!C$10,'Quadro Geral'!$D$10:$H$25,5,FALSE)='Matriz Objetivos x Projetos'!$B12),"S","")),"")</f>
        <v/>
      </c>
      <c r="D12" s="19" t="str">
        <f>IFERROR(IF(VLOOKUP(D$10,'Quadro Geral'!$D$10:$H$31,3,FALSE)='Matriz Objetivos x Projetos'!$B12,"P",IF(OR(VLOOKUP('Matriz Objetivos x Projetos'!D$10,'Quadro Geral'!$D$10:$H$31,4,FALSE)='Matriz Objetivos x Projetos'!$B12,VLOOKUP('Matriz Objetivos x Projetos'!D$10,'Quadro Geral'!$D$10:$H$25,5,FALSE)='Matriz Objetivos x Projetos'!$B12),"S","")),"")</f>
        <v/>
      </c>
      <c r="E12" s="19" t="str">
        <f>IFERROR(IF(VLOOKUP(E$10,'Quadro Geral'!$D$10:$H$31,3,FALSE)='Matriz Objetivos x Projetos'!$B12,"P",IF(OR(VLOOKUP('Matriz Objetivos x Projetos'!E$10,'Quadro Geral'!$D$10:$H$31,4,FALSE)='Matriz Objetivos x Projetos'!$B12,VLOOKUP('Matriz Objetivos x Projetos'!E$10,'Quadro Geral'!$D$10:$H$25,5,FALSE)='Matriz Objetivos x Projetos'!$B12),"S","")),"")</f>
        <v/>
      </c>
      <c r="F12" s="19" t="str">
        <f>IFERROR(IF(VLOOKUP(F$10,'Quadro Geral'!$D$10:$H$31,3,FALSE)='Matriz Objetivos x Projetos'!$B12,"P",IF(OR(VLOOKUP('Matriz Objetivos x Projetos'!F$10,'Quadro Geral'!$D$10:$H$31,4,FALSE)='Matriz Objetivos x Projetos'!$B12,VLOOKUP('Matriz Objetivos x Projetos'!F$10,'Quadro Geral'!$D$10:$H$25,5,FALSE)='Matriz Objetivos x Projetos'!$B12),"S","")),"")</f>
        <v/>
      </c>
      <c r="G12" s="19" t="str">
        <f>IFERROR(IF(VLOOKUP(G$10,'Quadro Geral'!$D$10:$H$31,3,FALSE)='Matriz Objetivos x Projetos'!$B12,"P",IF(OR(VLOOKUP('Matriz Objetivos x Projetos'!G$10,'Quadro Geral'!$D$10:$H$31,4,FALSE)='Matriz Objetivos x Projetos'!$B12,VLOOKUP('Matriz Objetivos x Projetos'!G$10,'Quadro Geral'!$D$10:$H$25,5,FALSE)='Matriz Objetivos x Projetos'!$B12),"S","")),"")</f>
        <v/>
      </c>
      <c r="H12" s="19" t="str">
        <f>IFERROR(IF(VLOOKUP(H$10,'Quadro Geral'!$D$10:$H$31,3,FALSE)='Matriz Objetivos x Projetos'!$B12,"P",IF(OR(VLOOKUP('Matriz Objetivos x Projetos'!H$10,'Quadro Geral'!$D$10:$H$31,4,FALSE)='Matriz Objetivos x Projetos'!$B12,VLOOKUP('Matriz Objetivos x Projetos'!H$10,'Quadro Geral'!$D$10:$H$25,5,FALSE)='Matriz Objetivos x Projetos'!$B12),"S","")),"")</f>
        <v/>
      </c>
      <c r="I12" s="19" t="str">
        <f>IFERROR(IF(VLOOKUP(I$10,'Quadro Geral'!$D$10:$H$31,3,FALSE)='Matriz Objetivos x Projetos'!$B12,"P",IF(OR(VLOOKUP('Matriz Objetivos x Projetos'!I$10,'Quadro Geral'!$D$10:$H$31,4,FALSE)='Matriz Objetivos x Projetos'!$B12,VLOOKUP('Matriz Objetivos x Projetos'!I$10,'Quadro Geral'!$D$10:$H$25,5,FALSE)='Matriz Objetivos x Projetos'!$B12),"S","")),"")</f>
        <v/>
      </c>
      <c r="J12" s="19" t="str">
        <f>IFERROR(IF(VLOOKUP(J$10,'Quadro Geral'!$D$10:$H$31,3,FALSE)='Matriz Objetivos x Projetos'!$B12,"P",IF(OR(VLOOKUP('Matriz Objetivos x Projetos'!J$10,'Quadro Geral'!$D$10:$H$31,4,FALSE)='Matriz Objetivos x Projetos'!$B12,VLOOKUP('Matriz Objetivos x Projetos'!J$10,'Quadro Geral'!$D$10:$H$25,5,FALSE)='Matriz Objetivos x Projetos'!$B12),"S","")),"")</f>
        <v/>
      </c>
      <c r="K12" s="19" t="str">
        <f>IFERROR(IF(VLOOKUP(K$10,'Quadro Geral'!$D$10:$H$31,3,FALSE)='Matriz Objetivos x Projetos'!$B12,"P",IF(OR(VLOOKUP('Matriz Objetivos x Projetos'!K$10,'Quadro Geral'!$D$10:$H$31,4,FALSE)='Matriz Objetivos x Projetos'!$B12,VLOOKUP('Matriz Objetivos x Projetos'!K$10,'Quadro Geral'!$D$10:$H$25,5,FALSE)='Matriz Objetivos x Projetos'!$B12),"S","")),"")</f>
        <v/>
      </c>
      <c r="L12" s="19" t="str">
        <f>IFERROR(IF(VLOOKUP(L$10,'Quadro Geral'!$D$10:$H$31,3,FALSE)='Matriz Objetivos x Projetos'!$B12,"P",IF(OR(VLOOKUP('Matriz Objetivos x Projetos'!L$10,'Quadro Geral'!$D$10:$H$31,4,FALSE)='Matriz Objetivos x Projetos'!$B12,VLOOKUP('Matriz Objetivos x Projetos'!L$10,'Quadro Geral'!$D$10:$H$25,5,FALSE)='Matriz Objetivos x Projetos'!$B12),"S","")),"")</f>
        <v/>
      </c>
      <c r="M12" s="19" t="str">
        <f>IFERROR(IF(VLOOKUP(M$10,'Quadro Geral'!$D$10:$H$31,3,FALSE)='Matriz Objetivos x Projetos'!$B12,"P",IF(OR(VLOOKUP('Matriz Objetivos x Projetos'!M$10,'Quadro Geral'!$D$10:$H$31,4,FALSE)='Matriz Objetivos x Projetos'!$B12,VLOOKUP('Matriz Objetivos x Projetos'!M$10,'Quadro Geral'!$D$10:$H$25,5,FALSE)='Matriz Objetivos x Projetos'!$B12),"S","")),"")</f>
        <v/>
      </c>
      <c r="N12" s="19" t="str">
        <f>IFERROR(IF(VLOOKUP(N$10,'Quadro Geral'!$D$10:$H$31,3,FALSE)='Matriz Objetivos x Projetos'!$B12,"P",IF(OR(VLOOKUP('Matriz Objetivos x Projetos'!N$10,'Quadro Geral'!$D$10:$H$31,4,FALSE)='Matriz Objetivos x Projetos'!$B12,VLOOKUP('Matriz Objetivos x Projetos'!N$10,'Quadro Geral'!$D$10:$H$25,5,FALSE)='Matriz Objetivos x Projetos'!$B12),"S","")),"")</f>
        <v/>
      </c>
      <c r="O12" s="19" t="str">
        <f>IFERROR(IF(VLOOKUP(O$10,'Quadro Geral'!$D$10:$H$31,3,FALSE)='Matriz Objetivos x Projetos'!$B12,"P",IF(OR(VLOOKUP('Matriz Objetivos x Projetos'!O$10,'Quadro Geral'!$D$10:$H$31,4,FALSE)='Matriz Objetivos x Projetos'!$B12,VLOOKUP('Matriz Objetivos x Projetos'!O$10,'Quadro Geral'!$D$10:$H$25,5,FALSE)='Matriz Objetivos x Projetos'!$B12),"S","")),"")</f>
        <v/>
      </c>
      <c r="P12" s="19" t="str">
        <f>IFERROR(IF(VLOOKUP(P$10,'Quadro Geral'!$D$10:$H$31,3,FALSE)='Matriz Objetivos x Projetos'!$B12,"P",IF(OR(VLOOKUP('Matriz Objetivos x Projetos'!P$10,'Quadro Geral'!$D$10:$H$31,4,FALSE)='Matriz Objetivos x Projetos'!$B12,VLOOKUP('Matriz Objetivos x Projetos'!P$10,'Quadro Geral'!$D$10:$H$25,5,FALSE)='Matriz Objetivos x Projetos'!$B12),"S","")),"")</f>
        <v/>
      </c>
      <c r="Q12" s="19" t="str">
        <f>IFERROR(IF(VLOOKUP(Q$10,'Quadro Geral'!$D$10:$H$31,3,FALSE)='Matriz Objetivos x Projetos'!$B12,"P",IF(OR(VLOOKUP('Matriz Objetivos x Projetos'!Q$10,'Quadro Geral'!$D$10:$H$31,4,FALSE)='Matriz Objetivos x Projetos'!$B12,VLOOKUP('Matriz Objetivos x Projetos'!Q$10,'Quadro Geral'!$D$10:$H$25,5,FALSE)='Matriz Objetivos x Projetos'!$B12),"S","")),"")</f>
        <v/>
      </c>
      <c r="R12" s="19" t="str">
        <f>IFERROR(IF(VLOOKUP(R$10,'Quadro Geral'!$D$10:$H$31,3,FALSE)='Matriz Objetivos x Projetos'!$B12,"P",IF(OR(VLOOKUP('Matriz Objetivos x Projetos'!R$10,'Quadro Geral'!$D$10:$H$31,4,FALSE)='Matriz Objetivos x Projetos'!$B12,VLOOKUP('Matriz Objetivos x Projetos'!R$10,'Quadro Geral'!$D$10:$H$25,5,FALSE)='Matriz Objetivos x Projetos'!$B12),"S","")),"")</f>
        <v/>
      </c>
      <c r="S12" s="19" t="str">
        <f>IFERROR(IF(VLOOKUP(S$10,'Quadro Geral'!$D$10:$H$31,3,FALSE)='Matriz Objetivos x Projetos'!$B12,"P",IF(OR(VLOOKUP('Matriz Objetivos x Projetos'!S$10,'Quadro Geral'!$D$10:$H$31,4,FALSE)='Matriz Objetivos x Projetos'!$B12,VLOOKUP('Matriz Objetivos x Projetos'!S$10,'Quadro Geral'!$D$10:$H$25,5,FALSE)='Matriz Objetivos x Projetos'!$B12),"S","")),"")</f>
        <v/>
      </c>
      <c r="T12" s="19" t="str">
        <f>IFERROR(IF(VLOOKUP(T$10,'Quadro Geral'!$D$10:$H$31,3,FALSE)='Matriz Objetivos x Projetos'!$B12,"P",IF(OR(VLOOKUP('Matriz Objetivos x Projetos'!T$10,'Quadro Geral'!$D$10:$H$31,4,FALSE)='Matriz Objetivos x Projetos'!$B12,VLOOKUP('Matriz Objetivos x Projetos'!T$10,'Quadro Geral'!$D$10:$H$25,5,FALSE)='Matriz Objetivos x Projetos'!$B12),"S","")),"")</f>
        <v/>
      </c>
      <c r="U12" s="19" t="str">
        <f>IFERROR(IF(VLOOKUP(U$10,'Quadro Geral'!$D$10:$H$31,3,FALSE)='Matriz Objetivos x Projetos'!$B12,"P",IF(OR(VLOOKUP('Matriz Objetivos x Projetos'!U$10,'Quadro Geral'!$D$10:$H$31,4,FALSE)='Matriz Objetivos x Projetos'!$B12,VLOOKUP('Matriz Objetivos x Projetos'!U$10,'Quadro Geral'!$D$10:$H$25,5,FALSE)='Matriz Objetivos x Projetos'!$B12),"S","")),"")</f>
        <v/>
      </c>
      <c r="V12" s="19" t="str">
        <f>IFERROR(IF(VLOOKUP(V$10,'Quadro Geral'!$D$10:$H$31,3,FALSE)='Matriz Objetivos x Projetos'!$B12,"P",IF(OR(VLOOKUP('Matriz Objetivos x Projetos'!V$10,'Quadro Geral'!$D$10:$H$31,4,FALSE)='Matriz Objetivos x Projetos'!$B12,VLOOKUP('Matriz Objetivos x Projetos'!V$10,'Quadro Geral'!$D$10:$H$25,5,FALSE)='Matriz Objetivos x Projetos'!$B12),"S","")),"")</f>
        <v/>
      </c>
      <c r="W12" s="16">
        <f t="shared" si="0"/>
        <v>0</v>
      </c>
      <c r="X12" s="15" t="str">
        <f t="shared" si="1"/>
        <v>Sociedade</v>
      </c>
    </row>
    <row r="13" spans="1:28" ht="45" customHeight="1" x14ac:dyDescent="0.2">
      <c r="A13" s="375"/>
      <c r="B13" s="67" t="s">
        <v>56</v>
      </c>
      <c r="C13" s="19" t="str">
        <f>IFERROR(IF(VLOOKUP(C$10,'Quadro Geral'!$D$10:$H$31,3,FALSE)='Matriz Objetivos x Projetos'!$B13,"P",IF(OR(VLOOKUP('Matriz Objetivos x Projetos'!C$10,'Quadro Geral'!$D$10:$H$31,4,FALSE)='Matriz Objetivos x Projetos'!$B13,VLOOKUP('Matriz Objetivos x Projetos'!C$10,'Quadro Geral'!$D$10:$H$25,5,FALSE)='Matriz Objetivos x Projetos'!$B13),"S","")),"")</f>
        <v/>
      </c>
      <c r="D13" s="19" t="str">
        <f>IFERROR(IF(VLOOKUP(D$10,'Quadro Geral'!$D$10:$H$31,3,FALSE)='Matriz Objetivos x Projetos'!$B13,"P",IF(OR(VLOOKUP('Matriz Objetivos x Projetos'!D$10,'Quadro Geral'!$D$10:$H$31,4,FALSE)='Matriz Objetivos x Projetos'!$B13,VLOOKUP('Matriz Objetivos x Projetos'!D$10,'Quadro Geral'!$D$10:$H$25,5,FALSE)='Matriz Objetivos x Projetos'!$B13),"S","")),"")</f>
        <v/>
      </c>
      <c r="E13" s="19" t="str">
        <f>IFERROR(IF(VLOOKUP(E$10,'Quadro Geral'!$D$10:$H$31,3,FALSE)='Matriz Objetivos x Projetos'!$B13,"P",IF(OR(VLOOKUP('Matriz Objetivos x Projetos'!E$10,'Quadro Geral'!$D$10:$H$31,4,FALSE)='Matriz Objetivos x Projetos'!$B13,VLOOKUP('Matriz Objetivos x Projetos'!E$10,'Quadro Geral'!$D$10:$H$25,5,FALSE)='Matriz Objetivos x Projetos'!$B13),"S","")),"")</f>
        <v/>
      </c>
      <c r="F13" s="19" t="str">
        <f>IFERROR(IF(VLOOKUP(F$10,'Quadro Geral'!$D$10:$H$31,3,FALSE)='Matriz Objetivos x Projetos'!$B13,"P",IF(OR(VLOOKUP('Matriz Objetivos x Projetos'!F$10,'Quadro Geral'!$D$10:$H$31,4,FALSE)='Matriz Objetivos x Projetos'!$B13,VLOOKUP('Matriz Objetivos x Projetos'!F$10,'Quadro Geral'!$D$10:$H$25,5,FALSE)='Matriz Objetivos x Projetos'!$B13),"S","")),"")</f>
        <v>S</v>
      </c>
      <c r="G13" s="19" t="str">
        <f>IFERROR(IF(VLOOKUP(G$10,'Quadro Geral'!$D$10:$H$31,3,FALSE)='Matriz Objetivos x Projetos'!$B13,"P",IF(OR(VLOOKUP('Matriz Objetivos x Projetos'!G$10,'Quadro Geral'!$D$10:$H$31,4,FALSE)='Matriz Objetivos x Projetos'!$B13,VLOOKUP('Matriz Objetivos x Projetos'!G$10,'Quadro Geral'!$D$10:$H$25,5,FALSE)='Matriz Objetivos x Projetos'!$B13),"S","")),"")</f>
        <v/>
      </c>
      <c r="H13" s="19" t="str">
        <f>IFERROR(IF(VLOOKUP(H$10,'Quadro Geral'!$D$10:$H$31,3,FALSE)='Matriz Objetivos x Projetos'!$B13,"P",IF(OR(VLOOKUP('Matriz Objetivos x Projetos'!H$10,'Quadro Geral'!$D$10:$H$31,4,FALSE)='Matriz Objetivos x Projetos'!$B13,VLOOKUP('Matriz Objetivos x Projetos'!H$10,'Quadro Geral'!$D$10:$H$25,5,FALSE)='Matriz Objetivos x Projetos'!$B13),"S","")),"")</f>
        <v/>
      </c>
      <c r="I13" s="19" t="str">
        <f>IFERROR(IF(VLOOKUP(I$10,'Quadro Geral'!$D$10:$H$31,3,FALSE)='Matriz Objetivos x Projetos'!$B13,"P",IF(OR(VLOOKUP('Matriz Objetivos x Projetos'!I$10,'Quadro Geral'!$D$10:$H$31,4,FALSE)='Matriz Objetivos x Projetos'!$B13,VLOOKUP('Matriz Objetivos x Projetos'!I$10,'Quadro Geral'!$D$10:$H$25,5,FALSE)='Matriz Objetivos x Projetos'!$B13),"S","")),"")</f>
        <v/>
      </c>
      <c r="J13" s="19" t="str">
        <f>IFERROR(IF(VLOOKUP(J$10,'Quadro Geral'!$D$10:$H$31,3,FALSE)='Matriz Objetivos x Projetos'!$B13,"P",IF(OR(VLOOKUP('Matriz Objetivos x Projetos'!J$10,'Quadro Geral'!$D$10:$H$31,4,FALSE)='Matriz Objetivos x Projetos'!$B13,VLOOKUP('Matriz Objetivos x Projetos'!J$10,'Quadro Geral'!$D$10:$H$25,5,FALSE)='Matriz Objetivos x Projetos'!$B13),"S","")),"")</f>
        <v/>
      </c>
      <c r="K13" s="19" t="str">
        <f>IFERROR(IF(VLOOKUP(K$10,'Quadro Geral'!$D$10:$H$31,3,FALSE)='Matriz Objetivos x Projetos'!$B13,"P",IF(OR(VLOOKUP('Matriz Objetivos x Projetos'!K$10,'Quadro Geral'!$D$10:$H$31,4,FALSE)='Matriz Objetivos x Projetos'!$B13,VLOOKUP('Matriz Objetivos x Projetos'!K$10,'Quadro Geral'!$D$10:$H$25,5,FALSE)='Matriz Objetivos x Projetos'!$B13),"S","")),"")</f>
        <v/>
      </c>
      <c r="L13" s="19" t="str">
        <f>IFERROR(IF(VLOOKUP(L$10,'Quadro Geral'!$D$10:$H$31,3,FALSE)='Matriz Objetivos x Projetos'!$B13,"P",IF(OR(VLOOKUP('Matriz Objetivos x Projetos'!L$10,'Quadro Geral'!$D$10:$H$31,4,FALSE)='Matriz Objetivos x Projetos'!$B13,VLOOKUP('Matriz Objetivos x Projetos'!L$10,'Quadro Geral'!$D$10:$H$25,5,FALSE)='Matriz Objetivos x Projetos'!$B13),"S","")),"")</f>
        <v>P</v>
      </c>
      <c r="M13" s="19" t="str">
        <f>IFERROR(IF(VLOOKUP(M$10,'Quadro Geral'!$D$10:$H$31,3,FALSE)='Matriz Objetivos x Projetos'!$B13,"P",IF(OR(VLOOKUP('Matriz Objetivos x Projetos'!M$10,'Quadro Geral'!$D$10:$H$31,4,FALSE)='Matriz Objetivos x Projetos'!$B13,VLOOKUP('Matriz Objetivos x Projetos'!M$10,'Quadro Geral'!$D$10:$H$25,5,FALSE)='Matriz Objetivos x Projetos'!$B13),"S","")),"")</f>
        <v/>
      </c>
      <c r="N13" s="19" t="str">
        <f>IFERROR(IF(VLOOKUP(N$10,'Quadro Geral'!$D$10:$H$31,3,FALSE)='Matriz Objetivos x Projetos'!$B13,"P",IF(OR(VLOOKUP('Matriz Objetivos x Projetos'!N$10,'Quadro Geral'!$D$10:$H$31,4,FALSE)='Matriz Objetivos x Projetos'!$B13,VLOOKUP('Matriz Objetivos x Projetos'!N$10,'Quadro Geral'!$D$10:$H$25,5,FALSE)='Matriz Objetivos x Projetos'!$B13),"S","")),"")</f>
        <v/>
      </c>
      <c r="O13" s="19" t="str">
        <f>IFERROR(IF(VLOOKUP(O$10,'Quadro Geral'!$D$10:$H$31,3,FALSE)='Matriz Objetivos x Projetos'!$B13,"P",IF(OR(VLOOKUP('Matriz Objetivos x Projetos'!O$10,'Quadro Geral'!$D$10:$H$31,4,FALSE)='Matriz Objetivos x Projetos'!$B13,VLOOKUP('Matriz Objetivos x Projetos'!O$10,'Quadro Geral'!$D$10:$H$25,5,FALSE)='Matriz Objetivos x Projetos'!$B13),"S","")),"")</f>
        <v>S</v>
      </c>
      <c r="P13" s="19" t="str">
        <f>IFERROR(IF(VLOOKUP(P$10,'Quadro Geral'!$D$10:$H$31,3,FALSE)='Matriz Objetivos x Projetos'!$B13,"P",IF(OR(VLOOKUP('Matriz Objetivos x Projetos'!P$10,'Quadro Geral'!$D$10:$H$31,4,FALSE)='Matriz Objetivos x Projetos'!$B13,VLOOKUP('Matriz Objetivos x Projetos'!P$10,'Quadro Geral'!$D$10:$H$25,5,FALSE)='Matriz Objetivos x Projetos'!$B13),"S","")),"")</f>
        <v/>
      </c>
      <c r="Q13" s="19" t="str">
        <f>IFERROR(IF(VLOOKUP(Q$10,'Quadro Geral'!$D$10:$H$31,3,FALSE)='Matriz Objetivos x Projetos'!$B13,"P",IF(OR(VLOOKUP('Matriz Objetivos x Projetos'!Q$10,'Quadro Geral'!$D$10:$H$31,4,FALSE)='Matriz Objetivos x Projetos'!$B13,VLOOKUP('Matriz Objetivos x Projetos'!Q$10,'Quadro Geral'!$D$10:$H$25,5,FALSE)='Matriz Objetivos x Projetos'!$B13),"S","")),"")</f>
        <v>S</v>
      </c>
      <c r="R13" s="19" t="str">
        <f>IFERROR(IF(VLOOKUP(R$10,'Quadro Geral'!$D$10:$H$31,3,FALSE)='Matriz Objetivos x Projetos'!$B13,"P",IF(OR(VLOOKUP('Matriz Objetivos x Projetos'!R$10,'Quadro Geral'!$D$10:$H$31,4,FALSE)='Matriz Objetivos x Projetos'!$B13,VLOOKUP('Matriz Objetivos x Projetos'!R$10,'Quadro Geral'!$D$10:$H$25,5,FALSE)='Matriz Objetivos x Projetos'!$B13),"S","")),"")</f>
        <v/>
      </c>
      <c r="S13" s="19" t="str">
        <f>IFERROR(IF(VLOOKUP(S$10,'Quadro Geral'!$D$10:$H$31,3,FALSE)='Matriz Objetivos x Projetos'!$B13,"P",IF(OR(VLOOKUP('Matriz Objetivos x Projetos'!S$10,'Quadro Geral'!$D$10:$H$31,4,FALSE)='Matriz Objetivos x Projetos'!$B13,VLOOKUP('Matriz Objetivos x Projetos'!S$10,'Quadro Geral'!$D$10:$H$25,5,FALSE)='Matriz Objetivos x Projetos'!$B13),"S","")),"")</f>
        <v/>
      </c>
      <c r="T13" s="19" t="str">
        <f>IFERROR(IF(VLOOKUP(T$10,'Quadro Geral'!$D$10:$H$31,3,FALSE)='Matriz Objetivos x Projetos'!$B13,"P",IF(OR(VLOOKUP('Matriz Objetivos x Projetos'!T$10,'Quadro Geral'!$D$10:$H$31,4,FALSE)='Matriz Objetivos x Projetos'!$B13,VLOOKUP('Matriz Objetivos x Projetos'!T$10,'Quadro Geral'!$D$10:$H$25,5,FALSE)='Matriz Objetivos x Projetos'!$B13),"S","")),"")</f>
        <v/>
      </c>
      <c r="U13" s="19" t="str">
        <f>IFERROR(IF(VLOOKUP(U$10,'Quadro Geral'!$D$10:$H$31,3,FALSE)='Matriz Objetivos x Projetos'!$B13,"P",IF(OR(VLOOKUP('Matriz Objetivos x Projetos'!U$10,'Quadro Geral'!$D$10:$H$31,4,FALSE)='Matriz Objetivos x Projetos'!$B13,VLOOKUP('Matriz Objetivos x Projetos'!U$10,'Quadro Geral'!$D$10:$H$25,5,FALSE)='Matriz Objetivos x Projetos'!$B13),"S","")),"")</f>
        <v/>
      </c>
      <c r="V13" s="19" t="str">
        <f>IFERROR(IF(VLOOKUP(V$10,'Quadro Geral'!$D$10:$H$31,3,FALSE)='Matriz Objetivos x Projetos'!$B13,"P",IF(OR(VLOOKUP('Matriz Objetivos x Projetos'!V$10,'Quadro Geral'!$D$10:$H$31,4,FALSE)='Matriz Objetivos x Projetos'!$B13,VLOOKUP('Matriz Objetivos x Projetos'!V$10,'Quadro Geral'!$D$10:$H$25,5,FALSE)='Matriz Objetivos x Projetos'!$B13),"S","")),"")</f>
        <v/>
      </c>
      <c r="W13" s="16">
        <f t="shared" si="0"/>
        <v>0</v>
      </c>
      <c r="X13" s="15" t="str">
        <f t="shared" si="1"/>
        <v>Sociedade</v>
      </c>
    </row>
    <row r="14" spans="1:28" ht="45" customHeight="1" x14ac:dyDescent="0.2">
      <c r="A14" s="374" t="s">
        <v>112</v>
      </c>
      <c r="B14" s="67" t="s">
        <v>57</v>
      </c>
      <c r="C14" s="19" t="str">
        <f>IFERROR(IF(VLOOKUP(C$10,'Quadro Geral'!$D$10:$H$31,3,FALSE)='Matriz Objetivos x Projetos'!$B14,"P",IF(OR(VLOOKUP('Matriz Objetivos x Projetos'!C$10,'Quadro Geral'!$D$10:$H$31,4,FALSE)='Matriz Objetivos x Projetos'!$B14,VLOOKUP('Matriz Objetivos x Projetos'!C$10,'Quadro Geral'!$D$10:$H$25,5,FALSE)='Matriz Objetivos x Projetos'!$B14),"S","")),"")</f>
        <v>S</v>
      </c>
      <c r="D14" s="19" t="str">
        <f>IFERROR(IF(VLOOKUP(D$10,'Quadro Geral'!$D$10:$H$31,3,FALSE)='Matriz Objetivos x Projetos'!$B14,"P",IF(OR(VLOOKUP('Matriz Objetivos x Projetos'!D$10,'Quadro Geral'!$D$10:$H$31,4,FALSE)='Matriz Objetivos x Projetos'!$B14,VLOOKUP('Matriz Objetivos x Projetos'!D$10,'Quadro Geral'!$D$10:$H$25,5,FALSE)='Matriz Objetivos x Projetos'!$B14),"S","")),"")</f>
        <v/>
      </c>
      <c r="E14" s="19" t="str">
        <f>IFERROR(IF(VLOOKUP(E$10,'Quadro Geral'!$D$10:$H$31,3,FALSE)='Matriz Objetivos x Projetos'!$B14,"P",IF(OR(VLOOKUP('Matriz Objetivos x Projetos'!E$10,'Quadro Geral'!$D$10:$H$31,4,FALSE)='Matriz Objetivos x Projetos'!$B14,VLOOKUP('Matriz Objetivos x Projetos'!E$10,'Quadro Geral'!$D$10:$H$25,5,FALSE)='Matriz Objetivos x Projetos'!$B14),"S","")),"")</f>
        <v>P</v>
      </c>
      <c r="F14" s="19" t="str">
        <f>IFERROR(IF(VLOOKUP(F$10,'Quadro Geral'!$D$10:$H$31,3,FALSE)='Matriz Objetivos x Projetos'!$B14,"P",IF(OR(VLOOKUP('Matriz Objetivos x Projetos'!F$10,'Quadro Geral'!$D$10:$H$31,4,FALSE)='Matriz Objetivos x Projetos'!$B14,VLOOKUP('Matriz Objetivos x Projetos'!F$10,'Quadro Geral'!$D$10:$H$25,5,FALSE)='Matriz Objetivos x Projetos'!$B14),"S","")),"")</f>
        <v/>
      </c>
      <c r="G14" s="19" t="str">
        <f>IFERROR(IF(VLOOKUP(G$10,'Quadro Geral'!$D$10:$H$31,3,FALSE)='Matriz Objetivos x Projetos'!$B14,"P",IF(OR(VLOOKUP('Matriz Objetivos x Projetos'!G$10,'Quadro Geral'!$D$10:$H$31,4,FALSE)='Matriz Objetivos x Projetos'!$B14,VLOOKUP('Matriz Objetivos x Projetos'!G$10,'Quadro Geral'!$D$10:$H$25,5,FALSE)='Matriz Objetivos x Projetos'!$B14),"S","")),"")</f>
        <v>P</v>
      </c>
      <c r="H14" s="19" t="str">
        <f>IFERROR(IF(VLOOKUP(H$10,'Quadro Geral'!$D$10:$H$31,3,FALSE)='Matriz Objetivos x Projetos'!$B14,"P",IF(OR(VLOOKUP('Matriz Objetivos x Projetos'!H$10,'Quadro Geral'!$D$10:$H$31,4,FALSE)='Matriz Objetivos x Projetos'!$B14,VLOOKUP('Matriz Objetivos x Projetos'!H$10,'Quadro Geral'!$D$10:$H$25,5,FALSE)='Matriz Objetivos x Projetos'!$B14),"S","")),"")</f>
        <v/>
      </c>
      <c r="I14" s="19" t="str">
        <f>IFERROR(IF(VLOOKUP(I$10,'Quadro Geral'!$D$10:$H$31,3,FALSE)='Matriz Objetivos x Projetos'!$B14,"P",IF(OR(VLOOKUP('Matriz Objetivos x Projetos'!I$10,'Quadro Geral'!$D$10:$H$31,4,FALSE)='Matriz Objetivos x Projetos'!$B14,VLOOKUP('Matriz Objetivos x Projetos'!I$10,'Quadro Geral'!$D$10:$H$25,5,FALSE)='Matriz Objetivos x Projetos'!$B14),"S","")),"")</f>
        <v/>
      </c>
      <c r="J14" s="19" t="str">
        <f>IFERROR(IF(VLOOKUP(J$10,'Quadro Geral'!$D$10:$H$31,3,FALSE)='Matriz Objetivos x Projetos'!$B14,"P",IF(OR(VLOOKUP('Matriz Objetivos x Projetos'!J$10,'Quadro Geral'!$D$10:$H$31,4,FALSE)='Matriz Objetivos x Projetos'!$B14,VLOOKUP('Matriz Objetivos x Projetos'!J$10,'Quadro Geral'!$D$10:$H$25,5,FALSE)='Matriz Objetivos x Projetos'!$B14),"S","")),"")</f>
        <v/>
      </c>
      <c r="K14" s="19" t="str">
        <f>IFERROR(IF(VLOOKUP(K$10,'Quadro Geral'!$D$10:$H$31,3,FALSE)='Matriz Objetivos x Projetos'!$B14,"P",IF(OR(VLOOKUP('Matriz Objetivos x Projetos'!K$10,'Quadro Geral'!$D$10:$H$31,4,FALSE)='Matriz Objetivos x Projetos'!$B14,VLOOKUP('Matriz Objetivos x Projetos'!K$10,'Quadro Geral'!$D$10:$H$25,5,FALSE)='Matriz Objetivos x Projetos'!$B14),"S","")),"")</f>
        <v/>
      </c>
      <c r="L14" s="19" t="str">
        <f>IFERROR(IF(VLOOKUP(L$10,'Quadro Geral'!$D$10:$H$31,3,FALSE)='Matriz Objetivos x Projetos'!$B14,"P",IF(OR(VLOOKUP('Matriz Objetivos x Projetos'!L$10,'Quadro Geral'!$D$10:$H$31,4,FALSE)='Matriz Objetivos x Projetos'!$B14,VLOOKUP('Matriz Objetivos x Projetos'!L$10,'Quadro Geral'!$D$10:$H$25,5,FALSE)='Matriz Objetivos x Projetos'!$B14),"S","")),"")</f>
        <v/>
      </c>
      <c r="M14" s="19" t="str">
        <f>IFERROR(IF(VLOOKUP(M$10,'Quadro Geral'!$D$10:$H$31,3,FALSE)='Matriz Objetivos x Projetos'!$B14,"P",IF(OR(VLOOKUP('Matriz Objetivos x Projetos'!M$10,'Quadro Geral'!$D$10:$H$31,4,FALSE)='Matriz Objetivos x Projetos'!$B14,VLOOKUP('Matriz Objetivos x Projetos'!M$10,'Quadro Geral'!$D$10:$H$25,5,FALSE)='Matriz Objetivos x Projetos'!$B14),"S","")),"")</f>
        <v/>
      </c>
      <c r="N14" s="19" t="str">
        <f>IFERROR(IF(VLOOKUP(N$10,'Quadro Geral'!$D$10:$H$31,3,FALSE)='Matriz Objetivos x Projetos'!$B14,"P",IF(OR(VLOOKUP('Matriz Objetivos x Projetos'!N$10,'Quadro Geral'!$D$10:$H$31,4,FALSE)='Matriz Objetivos x Projetos'!$B14,VLOOKUP('Matriz Objetivos x Projetos'!N$10,'Quadro Geral'!$D$10:$H$25,5,FALSE)='Matriz Objetivos x Projetos'!$B14),"S","")),"")</f>
        <v/>
      </c>
      <c r="O14" s="19" t="str">
        <f>IFERROR(IF(VLOOKUP(O$10,'Quadro Geral'!$D$10:$H$31,3,FALSE)='Matriz Objetivos x Projetos'!$B14,"P",IF(OR(VLOOKUP('Matriz Objetivos x Projetos'!O$10,'Quadro Geral'!$D$10:$H$31,4,FALSE)='Matriz Objetivos x Projetos'!$B14,VLOOKUP('Matriz Objetivos x Projetos'!O$10,'Quadro Geral'!$D$10:$H$25,5,FALSE)='Matriz Objetivos x Projetos'!$B14),"S","")),"")</f>
        <v/>
      </c>
      <c r="P14" s="19" t="str">
        <f>IFERROR(IF(VLOOKUP(P$10,'Quadro Geral'!$D$10:$H$31,3,FALSE)='Matriz Objetivos x Projetos'!$B14,"P",IF(OR(VLOOKUP('Matriz Objetivos x Projetos'!P$10,'Quadro Geral'!$D$10:$H$31,4,FALSE)='Matriz Objetivos x Projetos'!$B14,VLOOKUP('Matriz Objetivos x Projetos'!P$10,'Quadro Geral'!$D$10:$H$25,5,FALSE)='Matriz Objetivos x Projetos'!$B14),"S","")),"")</f>
        <v/>
      </c>
      <c r="Q14" s="19" t="str">
        <f>IFERROR(IF(VLOOKUP(Q$10,'Quadro Geral'!$D$10:$H$31,3,FALSE)='Matriz Objetivos x Projetos'!$B14,"P",IF(OR(VLOOKUP('Matriz Objetivos x Projetos'!Q$10,'Quadro Geral'!$D$10:$H$31,4,FALSE)='Matriz Objetivos x Projetos'!$B14,VLOOKUP('Matriz Objetivos x Projetos'!Q$10,'Quadro Geral'!$D$10:$H$25,5,FALSE)='Matriz Objetivos x Projetos'!$B14),"S","")),"")</f>
        <v/>
      </c>
      <c r="R14" s="19" t="str">
        <f>IFERROR(IF(VLOOKUP(R$10,'Quadro Geral'!$D$10:$H$31,3,FALSE)='Matriz Objetivos x Projetos'!$B14,"P",IF(OR(VLOOKUP('Matriz Objetivos x Projetos'!R$10,'Quadro Geral'!$D$10:$H$31,4,FALSE)='Matriz Objetivos x Projetos'!$B14,VLOOKUP('Matriz Objetivos x Projetos'!R$10,'Quadro Geral'!$D$10:$H$25,5,FALSE)='Matriz Objetivos x Projetos'!$B14),"S","")),"")</f>
        <v/>
      </c>
      <c r="S14" s="19" t="str">
        <f>IFERROR(IF(VLOOKUP(S$10,'Quadro Geral'!$D$10:$H$31,3,FALSE)='Matriz Objetivos x Projetos'!$B14,"P",IF(OR(VLOOKUP('Matriz Objetivos x Projetos'!S$10,'Quadro Geral'!$D$10:$H$31,4,FALSE)='Matriz Objetivos x Projetos'!$B14,VLOOKUP('Matriz Objetivos x Projetos'!S$10,'Quadro Geral'!$D$10:$H$25,5,FALSE)='Matriz Objetivos x Projetos'!$B14),"S","")),"")</f>
        <v/>
      </c>
      <c r="T14" s="19" t="str">
        <f>IFERROR(IF(VLOOKUP(T$10,'Quadro Geral'!$D$10:$H$31,3,FALSE)='Matriz Objetivos x Projetos'!$B14,"P",IF(OR(VLOOKUP('Matriz Objetivos x Projetos'!T$10,'Quadro Geral'!$D$10:$H$31,4,FALSE)='Matriz Objetivos x Projetos'!$B14,VLOOKUP('Matriz Objetivos x Projetos'!T$10,'Quadro Geral'!$D$10:$H$25,5,FALSE)='Matriz Objetivos x Projetos'!$B14),"S","")),"")</f>
        <v/>
      </c>
      <c r="U14" s="19" t="str">
        <f>IFERROR(IF(VLOOKUP(U$10,'Quadro Geral'!$D$10:$H$31,3,FALSE)='Matriz Objetivos x Projetos'!$B14,"P",IF(OR(VLOOKUP('Matriz Objetivos x Projetos'!U$10,'Quadro Geral'!$D$10:$H$31,4,FALSE)='Matriz Objetivos x Projetos'!$B14,VLOOKUP('Matriz Objetivos x Projetos'!U$10,'Quadro Geral'!$D$10:$H$25,5,FALSE)='Matriz Objetivos x Projetos'!$B14),"S","")),"")</f>
        <v/>
      </c>
      <c r="V14" s="19" t="str">
        <f>IFERROR(IF(VLOOKUP(V$10,'Quadro Geral'!$D$10:$H$31,3,FALSE)='Matriz Objetivos x Projetos'!$B14,"P",IF(OR(VLOOKUP('Matriz Objetivos x Projetos'!V$10,'Quadro Geral'!$D$10:$H$31,4,FALSE)='Matriz Objetivos x Projetos'!$B14,VLOOKUP('Matriz Objetivos x Projetos'!V$10,'Quadro Geral'!$D$10:$H$25,5,FALSE)='Matriz Objetivos x Projetos'!$B14),"S","")),"")</f>
        <v/>
      </c>
      <c r="W14" s="16">
        <f t="shared" si="0"/>
        <v>0</v>
      </c>
      <c r="X14" s="15" t="str">
        <f t="shared" si="1"/>
        <v>Processos Internos</v>
      </c>
    </row>
    <row r="15" spans="1:28" ht="45" customHeight="1" x14ac:dyDescent="0.2">
      <c r="A15" s="374"/>
      <c r="B15" s="67" t="s">
        <v>103</v>
      </c>
      <c r="C15" s="19" t="str">
        <f>IFERROR(IF(VLOOKUP(C$10,'Quadro Geral'!$D$10:$H$31,3,FALSE)='Matriz Objetivos x Projetos'!$B15,"P",IF(OR(VLOOKUP('Matriz Objetivos x Projetos'!C$10,'Quadro Geral'!$D$10:$H$31,4,FALSE)='Matriz Objetivos x Projetos'!$B15,VLOOKUP('Matriz Objetivos x Projetos'!C$10,'Quadro Geral'!$D$10:$H$25,5,FALSE)='Matriz Objetivos x Projetos'!$B15),"S","")),"")</f>
        <v/>
      </c>
      <c r="D15" s="19" t="str">
        <f>IFERROR(IF(VLOOKUP(D$10,'Quadro Geral'!$D$10:$H$31,3,FALSE)='Matriz Objetivos x Projetos'!$B15,"P",IF(OR(VLOOKUP('Matriz Objetivos x Projetos'!D$10,'Quadro Geral'!$D$10:$H$31,4,FALSE)='Matriz Objetivos x Projetos'!$B15,VLOOKUP('Matriz Objetivos x Projetos'!D$10,'Quadro Geral'!$D$10:$H$25,5,FALSE)='Matriz Objetivos x Projetos'!$B15),"S","")),"")</f>
        <v>P</v>
      </c>
      <c r="E15" s="19" t="str">
        <f>IFERROR(IF(VLOOKUP(E$10,'Quadro Geral'!$D$10:$H$31,3,FALSE)='Matriz Objetivos x Projetos'!$B15,"P",IF(OR(VLOOKUP('Matriz Objetivos x Projetos'!E$10,'Quadro Geral'!$D$10:$H$31,4,FALSE)='Matriz Objetivos x Projetos'!$B15,VLOOKUP('Matriz Objetivos x Projetos'!E$10,'Quadro Geral'!$D$10:$H$25,5,FALSE)='Matriz Objetivos x Projetos'!$B15),"S","")),"")</f>
        <v/>
      </c>
      <c r="F15" s="19" t="str">
        <f>IFERROR(IF(VLOOKUP(F$10,'Quadro Geral'!$D$10:$H$31,3,FALSE)='Matriz Objetivos x Projetos'!$B15,"P",IF(OR(VLOOKUP('Matriz Objetivos x Projetos'!F$10,'Quadro Geral'!$D$10:$H$31,4,FALSE)='Matriz Objetivos x Projetos'!$B15,VLOOKUP('Matriz Objetivos x Projetos'!F$10,'Quadro Geral'!$D$10:$H$25,5,FALSE)='Matriz Objetivos x Projetos'!$B15),"S","")),"")</f>
        <v/>
      </c>
      <c r="G15" s="19" t="str">
        <f>IFERROR(IF(VLOOKUP(G$10,'Quadro Geral'!$D$10:$H$31,3,FALSE)='Matriz Objetivos x Projetos'!$B15,"P",IF(OR(VLOOKUP('Matriz Objetivos x Projetos'!G$10,'Quadro Geral'!$D$10:$H$31,4,FALSE)='Matriz Objetivos x Projetos'!$B15,VLOOKUP('Matriz Objetivos x Projetos'!G$10,'Quadro Geral'!$D$10:$H$25,5,FALSE)='Matriz Objetivos x Projetos'!$B15),"S","")),"")</f>
        <v>S</v>
      </c>
      <c r="H15" s="19" t="str">
        <f>IFERROR(IF(VLOOKUP(H$10,'Quadro Geral'!$D$10:$H$31,3,FALSE)='Matriz Objetivos x Projetos'!$B15,"P",IF(OR(VLOOKUP('Matriz Objetivos x Projetos'!H$10,'Quadro Geral'!$D$10:$H$31,4,FALSE)='Matriz Objetivos x Projetos'!$B15,VLOOKUP('Matriz Objetivos x Projetos'!H$10,'Quadro Geral'!$D$10:$H$25,5,FALSE)='Matriz Objetivos x Projetos'!$B15),"S","")),"")</f>
        <v>S</v>
      </c>
      <c r="I15" s="19" t="str">
        <f>IFERROR(IF(VLOOKUP(I$10,'Quadro Geral'!$D$10:$H$31,3,FALSE)='Matriz Objetivos x Projetos'!$B15,"P",IF(OR(VLOOKUP('Matriz Objetivos x Projetos'!I$10,'Quadro Geral'!$D$10:$H$31,4,FALSE)='Matriz Objetivos x Projetos'!$B15,VLOOKUP('Matriz Objetivos x Projetos'!I$10,'Quadro Geral'!$D$10:$H$25,5,FALSE)='Matriz Objetivos x Projetos'!$B15),"S","")),"")</f>
        <v>S</v>
      </c>
      <c r="J15" s="19" t="str">
        <f>IFERROR(IF(VLOOKUP(J$10,'Quadro Geral'!$D$10:$H$31,3,FALSE)='Matriz Objetivos x Projetos'!$B15,"P",IF(OR(VLOOKUP('Matriz Objetivos x Projetos'!J$10,'Quadro Geral'!$D$10:$H$31,4,FALSE)='Matriz Objetivos x Projetos'!$B15,VLOOKUP('Matriz Objetivos x Projetos'!J$10,'Quadro Geral'!$D$10:$H$25,5,FALSE)='Matriz Objetivos x Projetos'!$B15),"S","")),"")</f>
        <v>S</v>
      </c>
      <c r="K15" s="19" t="str">
        <f>IFERROR(IF(VLOOKUP(K$10,'Quadro Geral'!$D$10:$H$31,3,FALSE)='Matriz Objetivos x Projetos'!$B15,"P",IF(OR(VLOOKUP('Matriz Objetivos x Projetos'!K$10,'Quadro Geral'!$D$10:$H$31,4,FALSE)='Matriz Objetivos x Projetos'!$B15,VLOOKUP('Matriz Objetivos x Projetos'!K$10,'Quadro Geral'!$D$10:$H$25,5,FALSE)='Matriz Objetivos x Projetos'!$B15),"S","")),"")</f>
        <v/>
      </c>
      <c r="L15" s="19" t="str">
        <f>IFERROR(IF(VLOOKUP(L$10,'Quadro Geral'!$D$10:$H$31,3,FALSE)='Matriz Objetivos x Projetos'!$B15,"P",IF(OR(VLOOKUP('Matriz Objetivos x Projetos'!L$10,'Quadro Geral'!$D$10:$H$31,4,FALSE)='Matriz Objetivos x Projetos'!$B15,VLOOKUP('Matriz Objetivos x Projetos'!L$10,'Quadro Geral'!$D$10:$H$25,5,FALSE)='Matriz Objetivos x Projetos'!$B15),"S","")),"")</f>
        <v>S</v>
      </c>
      <c r="M15" s="19" t="str">
        <f>IFERROR(IF(VLOOKUP(M$10,'Quadro Geral'!$D$10:$H$31,3,FALSE)='Matriz Objetivos x Projetos'!$B15,"P",IF(OR(VLOOKUP('Matriz Objetivos x Projetos'!M$10,'Quadro Geral'!$D$10:$H$31,4,FALSE)='Matriz Objetivos x Projetos'!$B15,VLOOKUP('Matriz Objetivos x Projetos'!M$10,'Quadro Geral'!$D$10:$H$25,5,FALSE)='Matriz Objetivos x Projetos'!$B15),"S","")),"")</f>
        <v/>
      </c>
      <c r="N15" s="19" t="str">
        <f>IFERROR(IF(VLOOKUP(N$10,'Quadro Geral'!$D$10:$H$31,3,FALSE)='Matriz Objetivos x Projetos'!$B15,"P",IF(OR(VLOOKUP('Matriz Objetivos x Projetos'!N$10,'Quadro Geral'!$D$10:$H$31,4,FALSE)='Matriz Objetivos x Projetos'!$B15,VLOOKUP('Matriz Objetivos x Projetos'!N$10,'Quadro Geral'!$D$10:$H$25,5,FALSE)='Matriz Objetivos x Projetos'!$B15),"S","")),"")</f>
        <v/>
      </c>
      <c r="O15" s="19" t="str">
        <f>IFERROR(IF(VLOOKUP(O$10,'Quadro Geral'!$D$10:$H$31,3,FALSE)='Matriz Objetivos x Projetos'!$B15,"P",IF(OR(VLOOKUP('Matriz Objetivos x Projetos'!O$10,'Quadro Geral'!$D$10:$H$31,4,FALSE)='Matriz Objetivos x Projetos'!$B15,VLOOKUP('Matriz Objetivos x Projetos'!O$10,'Quadro Geral'!$D$10:$H$25,5,FALSE)='Matriz Objetivos x Projetos'!$B15),"S","")),"")</f>
        <v/>
      </c>
      <c r="P15" s="19" t="str">
        <f>IFERROR(IF(VLOOKUP(P$10,'Quadro Geral'!$D$10:$H$31,3,FALSE)='Matriz Objetivos x Projetos'!$B15,"P",IF(OR(VLOOKUP('Matriz Objetivos x Projetos'!P$10,'Quadro Geral'!$D$10:$H$31,4,FALSE)='Matriz Objetivos x Projetos'!$B15,VLOOKUP('Matriz Objetivos x Projetos'!P$10,'Quadro Geral'!$D$10:$H$25,5,FALSE)='Matriz Objetivos x Projetos'!$B15),"S","")),"")</f>
        <v/>
      </c>
      <c r="Q15" s="19" t="str">
        <f>IFERROR(IF(VLOOKUP(Q$10,'Quadro Geral'!$D$10:$H$31,3,FALSE)='Matriz Objetivos x Projetos'!$B15,"P",IF(OR(VLOOKUP('Matriz Objetivos x Projetos'!Q$10,'Quadro Geral'!$D$10:$H$31,4,FALSE)='Matriz Objetivos x Projetos'!$B15,VLOOKUP('Matriz Objetivos x Projetos'!Q$10,'Quadro Geral'!$D$10:$H$25,5,FALSE)='Matriz Objetivos x Projetos'!$B15),"S","")),"")</f>
        <v/>
      </c>
      <c r="R15" s="19" t="str">
        <f>IFERROR(IF(VLOOKUP(R$10,'Quadro Geral'!$D$10:$H$31,3,FALSE)='Matriz Objetivos x Projetos'!$B15,"P",IF(OR(VLOOKUP('Matriz Objetivos x Projetos'!R$10,'Quadro Geral'!$D$10:$H$31,4,FALSE)='Matriz Objetivos x Projetos'!$B15,VLOOKUP('Matriz Objetivos x Projetos'!R$10,'Quadro Geral'!$D$10:$H$25,5,FALSE)='Matriz Objetivos x Projetos'!$B15),"S","")),"")</f>
        <v/>
      </c>
      <c r="S15" s="19" t="str">
        <f>IFERROR(IF(VLOOKUP(S$10,'Quadro Geral'!$D$10:$H$31,3,FALSE)='Matriz Objetivos x Projetos'!$B15,"P",IF(OR(VLOOKUP('Matriz Objetivos x Projetos'!S$10,'Quadro Geral'!$D$10:$H$31,4,FALSE)='Matriz Objetivos x Projetos'!$B15,VLOOKUP('Matriz Objetivos x Projetos'!S$10,'Quadro Geral'!$D$10:$H$25,5,FALSE)='Matriz Objetivos x Projetos'!$B15),"S","")),"")</f>
        <v/>
      </c>
      <c r="T15" s="19" t="str">
        <f>IFERROR(IF(VLOOKUP(T$10,'Quadro Geral'!$D$10:$H$31,3,FALSE)='Matriz Objetivos x Projetos'!$B15,"P",IF(OR(VLOOKUP('Matriz Objetivos x Projetos'!T$10,'Quadro Geral'!$D$10:$H$31,4,FALSE)='Matriz Objetivos x Projetos'!$B15,VLOOKUP('Matriz Objetivos x Projetos'!T$10,'Quadro Geral'!$D$10:$H$25,5,FALSE)='Matriz Objetivos x Projetos'!$B15),"S","")),"")</f>
        <v/>
      </c>
      <c r="U15" s="19" t="str">
        <f>IFERROR(IF(VLOOKUP(U$10,'Quadro Geral'!$D$10:$H$31,3,FALSE)='Matriz Objetivos x Projetos'!$B15,"P",IF(OR(VLOOKUP('Matriz Objetivos x Projetos'!U$10,'Quadro Geral'!$D$10:$H$31,4,FALSE)='Matriz Objetivos x Projetos'!$B15,VLOOKUP('Matriz Objetivos x Projetos'!U$10,'Quadro Geral'!$D$10:$H$25,5,FALSE)='Matriz Objetivos x Projetos'!$B15),"S","")),"")</f>
        <v/>
      </c>
      <c r="V15" s="19" t="str">
        <f>IFERROR(IF(VLOOKUP(V$10,'Quadro Geral'!$D$10:$H$31,3,FALSE)='Matriz Objetivos x Projetos'!$B15,"P",IF(OR(VLOOKUP('Matriz Objetivos x Projetos'!V$10,'Quadro Geral'!$D$10:$H$31,4,FALSE)='Matriz Objetivos x Projetos'!$B15,VLOOKUP('Matriz Objetivos x Projetos'!V$10,'Quadro Geral'!$D$10:$H$25,5,FALSE)='Matriz Objetivos x Projetos'!$B15),"S","")),"")</f>
        <v/>
      </c>
      <c r="W15" s="16">
        <f t="shared" si="0"/>
        <v>0</v>
      </c>
      <c r="X15" s="15" t="str">
        <f t="shared" si="1"/>
        <v>Processos Internos</v>
      </c>
    </row>
    <row r="16" spans="1:28" ht="45" customHeight="1" x14ac:dyDescent="0.2">
      <c r="A16" s="374"/>
      <c r="B16" s="67" t="s">
        <v>61</v>
      </c>
      <c r="C16" s="19" t="str">
        <f>IFERROR(IF(VLOOKUP(C$10,'Quadro Geral'!$D$10:$H$31,3,FALSE)='Matriz Objetivos x Projetos'!$B16,"P",IF(OR(VLOOKUP('Matriz Objetivos x Projetos'!C$10,'Quadro Geral'!$D$10:$H$31,4,FALSE)='Matriz Objetivos x Projetos'!$B16,VLOOKUP('Matriz Objetivos x Projetos'!C$10,'Quadro Geral'!$D$10:$H$25,5,FALSE)='Matriz Objetivos x Projetos'!$B16),"S","")),"")</f>
        <v/>
      </c>
      <c r="D16" s="19" t="str">
        <f>IFERROR(IF(VLOOKUP(D$10,'Quadro Geral'!$D$10:$H$31,3,FALSE)='Matriz Objetivos x Projetos'!$B16,"P",IF(OR(VLOOKUP('Matriz Objetivos x Projetos'!D$10,'Quadro Geral'!$D$10:$H$31,4,FALSE)='Matriz Objetivos x Projetos'!$B16,VLOOKUP('Matriz Objetivos x Projetos'!D$10,'Quadro Geral'!$D$10:$H$25,5,FALSE)='Matriz Objetivos x Projetos'!$B16),"S","")),"")</f>
        <v/>
      </c>
      <c r="E16" s="19" t="str">
        <f>IFERROR(IF(VLOOKUP(E$10,'Quadro Geral'!$D$10:$H$31,3,FALSE)='Matriz Objetivos x Projetos'!$B16,"P",IF(OR(VLOOKUP('Matriz Objetivos x Projetos'!E$10,'Quadro Geral'!$D$10:$H$31,4,FALSE)='Matriz Objetivos x Projetos'!$B16,VLOOKUP('Matriz Objetivos x Projetos'!E$10,'Quadro Geral'!$D$10:$H$25,5,FALSE)='Matriz Objetivos x Projetos'!$B16),"S","")),"")</f>
        <v/>
      </c>
      <c r="F16" s="19" t="str">
        <f>IFERROR(IF(VLOOKUP(F$10,'Quadro Geral'!$D$10:$H$31,3,FALSE)='Matriz Objetivos x Projetos'!$B16,"P",IF(OR(VLOOKUP('Matriz Objetivos x Projetos'!F$10,'Quadro Geral'!$D$10:$H$31,4,FALSE)='Matriz Objetivos x Projetos'!$B16,VLOOKUP('Matriz Objetivos x Projetos'!F$10,'Quadro Geral'!$D$10:$H$25,5,FALSE)='Matriz Objetivos x Projetos'!$B16),"S","")),"")</f>
        <v/>
      </c>
      <c r="G16" s="19" t="str">
        <f>IFERROR(IF(VLOOKUP(G$10,'Quadro Geral'!$D$10:$H$31,3,FALSE)='Matriz Objetivos x Projetos'!$B16,"P",IF(OR(VLOOKUP('Matriz Objetivos x Projetos'!G$10,'Quadro Geral'!$D$10:$H$31,4,FALSE)='Matriz Objetivos x Projetos'!$B16,VLOOKUP('Matriz Objetivos x Projetos'!G$10,'Quadro Geral'!$D$10:$H$25,5,FALSE)='Matriz Objetivos x Projetos'!$B16),"S","")),"")</f>
        <v/>
      </c>
      <c r="H16" s="19" t="str">
        <f>IFERROR(IF(VLOOKUP(H$10,'Quadro Geral'!$D$10:$H$31,3,FALSE)='Matriz Objetivos x Projetos'!$B16,"P",IF(OR(VLOOKUP('Matriz Objetivos x Projetos'!H$10,'Quadro Geral'!$D$10:$H$31,4,FALSE)='Matriz Objetivos x Projetos'!$B16,VLOOKUP('Matriz Objetivos x Projetos'!H$10,'Quadro Geral'!$D$10:$H$25,5,FALSE)='Matriz Objetivos x Projetos'!$B16),"S","")),"")</f>
        <v/>
      </c>
      <c r="I16" s="19" t="str">
        <f>IFERROR(IF(VLOOKUP(I$10,'Quadro Geral'!$D$10:$H$31,3,FALSE)='Matriz Objetivos x Projetos'!$B16,"P",IF(OR(VLOOKUP('Matriz Objetivos x Projetos'!I$10,'Quadro Geral'!$D$10:$H$31,4,FALSE)='Matriz Objetivos x Projetos'!$B16,VLOOKUP('Matriz Objetivos x Projetos'!I$10,'Quadro Geral'!$D$10:$H$25,5,FALSE)='Matriz Objetivos x Projetos'!$B16),"S","")),"")</f>
        <v/>
      </c>
      <c r="J16" s="19" t="str">
        <f>IFERROR(IF(VLOOKUP(J$10,'Quadro Geral'!$D$10:$H$31,3,FALSE)='Matriz Objetivos x Projetos'!$B16,"P",IF(OR(VLOOKUP('Matriz Objetivos x Projetos'!J$10,'Quadro Geral'!$D$10:$H$31,4,FALSE)='Matriz Objetivos x Projetos'!$B16,VLOOKUP('Matriz Objetivos x Projetos'!J$10,'Quadro Geral'!$D$10:$H$25,5,FALSE)='Matriz Objetivos x Projetos'!$B16),"S","")),"")</f>
        <v/>
      </c>
      <c r="K16" s="19" t="str">
        <f>IFERROR(IF(VLOOKUP(K$10,'Quadro Geral'!$D$10:$H$31,3,FALSE)='Matriz Objetivos x Projetos'!$B16,"P",IF(OR(VLOOKUP('Matriz Objetivos x Projetos'!K$10,'Quadro Geral'!$D$10:$H$31,4,FALSE)='Matriz Objetivos x Projetos'!$B16,VLOOKUP('Matriz Objetivos x Projetos'!K$10,'Quadro Geral'!$D$10:$H$25,5,FALSE)='Matriz Objetivos x Projetos'!$B16),"S","")),"")</f>
        <v>S</v>
      </c>
      <c r="L16" s="19" t="str">
        <f>IFERROR(IF(VLOOKUP(L$10,'Quadro Geral'!$D$10:$H$31,3,FALSE)='Matriz Objetivos x Projetos'!$B16,"P",IF(OR(VLOOKUP('Matriz Objetivos x Projetos'!L$10,'Quadro Geral'!$D$10:$H$31,4,FALSE)='Matriz Objetivos x Projetos'!$B16,VLOOKUP('Matriz Objetivos x Projetos'!L$10,'Quadro Geral'!$D$10:$H$25,5,FALSE)='Matriz Objetivos x Projetos'!$B16),"S","")),"")</f>
        <v/>
      </c>
      <c r="M16" s="19" t="str">
        <f>IFERROR(IF(VLOOKUP(M$10,'Quadro Geral'!$D$10:$H$31,3,FALSE)='Matriz Objetivos x Projetos'!$B16,"P",IF(OR(VLOOKUP('Matriz Objetivos x Projetos'!M$10,'Quadro Geral'!$D$10:$H$31,4,FALSE)='Matriz Objetivos x Projetos'!$B16,VLOOKUP('Matriz Objetivos x Projetos'!M$10,'Quadro Geral'!$D$10:$H$25,5,FALSE)='Matriz Objetivos x Projetos'!$B16),"S","")),"")</f>
        <v/>
      </c>
      <c r="N16" s="19" t="str">
        <f>IFERROR(IF(VLOOKUP(N$10,'Quadro Geral'!$D$10:$H$31,3,FALSE)='Matriz Objetivos x Projetos'!$B16,"P",IF(OR(VLOOKUP('Matriz Objetivos x Projetos'!N$10,'Quadro Geral'!$D$10:$H$31,4,FALSE)='Matriz Objetivos x Projetos'!$B16,VLOOKUP('Matriz Objetivos x Projetos'!N$10,'Quadro Geral'!$D$10:$H$25,5,FALSE)='Matriz Objetivos x Projetos'!$B16),"S","")),"")</f>
        <v/>
      </c>
      <c r="O16" s="19" t="str">
        <f>IFERROR(IF(VLOOKUP(O$10,'Quadro Geral'!$D$10:$H$31,3,FALSE)='Matriz Objetivos x Projetos'!$B16,"P",IF(OR(VLOOKUP('Matriz Objetivos x Projetos'!O$10,'Quadro Geral'!$D$10:$H$31,4,FALSE)='Matriz Objetivos x Projetos'!$B16,VLOOKUP('Matriz Objetivos x Projetos'!O$10,'Quadro Geral'!$D$10:$H$25,5,FALSE)='Matriz Objetivos x Projetos'!$B16),"S","")),"")</f>
        <v/>
      </c>
      <c r="P16" s="19" t="str">
        <f>IFERROR(IF(VLOOKUP(P$10,'Quadro Geral'!$D$10:$H$31,3,FALSE)='Matriz Objetivos x Projetos'!$B16,"P",IF(OR(VLOOKUP('Matriz Objetivos x Projetos'!P$10,'Quadro Geral'!$D$10:$H$31,4,FALSE)='Matriz Objetivos x Projetos'!$B16,VLOOKUP('Matriz Objetivos x Projetos'!P$10,'Quadro Geral'!$D$10:$H$25,5,FALSE)='Matriz Objetivos x Projetos'!$B16),"S","")),"")</f>
        <v/>
      </c>
      <c r="Q16" s="19" t="str">
        <f>IFERROR(IF(VLOOKUP(Q$10,'Quadro Geral'!$D$10:$H$31,3,FALSE)='Matriz Objetivos x Projetos'!$B16,"P",IF(OR(VLOOKUP('Matriz Objetivos x Projetos'!Q$10,'Quadro Geral'!$D$10:$H$31,4,FALSE)='Matriz Objetivos x Projetos'!$B16,VLOOKUP('Matriz Objetivos x Projetos'!Q$10,'Quadro Geral'!$D$10:$H$25,5,FALSE)='Matriz Objetivos x Projetos'!$B16),"S","")),"")</f>
        <v/>
      </c>
      <c r="R16" s="19" t="str">
        <f>IFERROR(IF(VLOOKUP(R$10,'Quadro Geral'!$D$10:$H$31,3,FALSE)='Matriz Objetivos x Projetos'!$B16,"P",IF(OR(VLOOKUP('Matriz Objetivos x Projetos'!R$10,'Quadro Geral'!$D$10:$H$31,4,FALSE)='Matriz Objetivos x Projetos'!$B16,VLOOKUP('Matriz Objetivos x Projetos'!R$10,'Quadro Geral'!$D$10:$H$25,5,FALSE)='Matriz Objetivos x Projetos'!$B16),"S","")),"")</f>
        <v/>
      </c>
      <c r="S16" s="19" t="str">
        <f>IFERROR(IF(VLOOKUP(S$10,'Quadro Geral'!$D$10:$H$31,3,FALSE)='Matriz Objetivos x Projetos'!$B16,"P",IF(OR(VLOOKUP('Matriz Objetivos x Projetos'!S$10,'Quadro Geral'!$D$10:$H$31,4,FALSE)='Matriz Objetivos x Projetos'!$B16,VLOOKUP('Matriz Objetivos x Projetos'!S$10,'Quadro Geral'!$D$10:$H$25,5,FALSE)='Matriz Objetivos x Projetos'!$B16),"S","")),"")</f>
        <v/>
      </c>
      <c r="T16" s="19" t="str">
        <f>IFERROR(IF(VLOOKUP(T$10,'Quadro Geral'!$D$10:$H$31,3,FALSE)='Matriz Objetivos x Projetos'!$B16,"P",IF(OR(VLOOKUP('Matriz Objetivos x Projetos'!T$10,'Quadro Geral'!$D$10:$H$31,4,FALSE)='Matriz Objetivos x Projetos'!$B16,VLOOKUP('Matriz Objetivos x Projetos'!T$10,'Quadro Geral'!$D$10:$H$25,5,FALSE)='Matriz Objetivos x Projetos'!$B16),"S","")),"")</f>
        <v/>
      </c>
      <c r="U16" s="19" t="str">
        <f>IFERROR(IF(VLOOKUP(U$10,'Quadro Geral'!$D$10:$H$31,3,FALSE)='Matriz Objetivos x Projetos'!$B16,"P",IF(OR(VLOOKUP('Matriz Objetivos x Projetos'!U$10,'Quadro Geral'!$D$10:$H$31,4,FALSE)='Matriz Objetivos x Projetos'!$B16,VLOOKUP('Matriz Objetivos x Projetos'!U$10,'Quadro Geral'!$D$10:$H$25,5,FALSE)='Matriz Objetivos x Projetos'!$B16),"S","")),"")</f>
        <v/>
      </c>
      <c r="V16" s="19" t="str">
        <f>IFERROR(IF(VLOOKUP(V$10,'Quadro Geral'!$D$10:$H$31,3,FALSE)='Matriz Objetivos x Projetos'!$B16,"P",IF(OR(VLOOKUP('Matriz Objetivos x Projetos'!V$10,'Quadro Geral'!$D$10:$H$31,4,FALSE)='Matriz Objetivos x Projetos'!$B16,VLOOKUP('Matriz Objetivos x Projetos'!V$10,'Quadro Geral'!$D$10:$H$25,5,FALSE)='Matriz Objetivos x Projetos'!$B16),"S","")),"")</f>
        <v/>
      </c>
      <c r="W16" s="16">
        <f t="shared" si="0"/>
        <v>0</v>
      </c>
      <c r="X16" s="15" t="str">
        <f t="shared" si="1"/>
        <v>Processos Internos</v>
      </c>
    </row>
    <row r="17" spans="1:24" ht="45" customHeight="1" x14ac:dyDescent="0.2">
      <c r="A17" s="374"/>
      <c r="B17" s="67" t="s">
        <v>65</v>
      </c>
      <c r="C17" s="19" t="str">
        <f>IFERROR(IF(VLOOKUP(C$10,'Quadro Geral'!$D$10:$H$31,3,FALSE)='Matriz Objetivos x Projetos'!$B17,"P",IF(OR(VLOOKUP('Matriz Objetivos x Projetos'!C$10,'Quadro Geral'!$D$10:$H$31,4,FALSE)='Matriz Objetivos x Projetos'!$B17,VLOOKUP('Matriz Objetivos x Projetos'!C$10,'Quadro Geral'!$D$10:$H$25,5,FALSE)='Matriz Objetivos x Projetos'!$B17),"S","")),"")</f>
        <v/>
      </c>
      <c r="D17" s="19" t="str">
        <f>IFERROR(IF(VLOOKUP(D$10,'Quadro Geral'!$D$10:$H$31,3,FALSE)='Matriz Objetivos x Projetos'!$B17,"P",IF(OR(VLOOKUP('Matriz Objetivos x Projetos'!D$10,'Quadro Geral'!$D$10:$H$31,4,FALSE)='Matriz Objetivos x Projetos'!$B17,VLOOKUP('Matriz Objetivos x Projetos'!D$10,'Quadro Geral'!$D$10:$H$25,5,FALSE)='Matriz Objetivos x Projetos'!$B17),"S","")),"")</f>
        <v/>
      </c>
      <c r="E17" s="19" t="str">
        <f>IFERROR(IF(VLOOKUP(E$10,'Quadro Geral'!$D$10:$H$31,3,FALSE)='Matriz Objetivos x Projetos'!$B17,"P",IF(OR(VLOOKUP('Matriz Objetivos x Projetos'!E$10,'Quadro Geral'!$D$10:$H$31,4,FALSE)='Matriz Objetivos x Projetos'!$B17,VLOOKUP('Matriz Objetivos x Projetos'!E$10,'Quadro Geral'!$D$10:$H$25,5,FALSE)='Matriz Objetivos x Projetos'!$B17),"S","")),"")</f>
        <v/>
      </c>
      <c r="F17" s="19" t="str">
        <f>IFERROR(IF(VLOOKUP(F$10,'Quadro Geral'!$D$10:$H$31,3,FALSE)='Matriz Objetivos x Projetos'!$B17,"P",IF(OR(VLOOKUP('Matriz Objetivos x Projetos'!F$10,'Quadro Geral'!$D$10:$H$31,4,FALSE)='Matriz Objetivos x Projetos'!$B17,VLOOKUP('Matriz Objetivos x Projetos'!F$10,'Quadro Geral'!$D$10:$H$25,5,FALSE)='Matriz Objetivos x Projetos'!$B17),"S","")),"")</f>
        <v/>
      </c>
      <c r="G17" s="19" t="str">
        <f>IFERROR(IF(VLOOKUP(G$10,'Quadro Geral'!$D$10:$H$31,3,FALSE)='Matriz Objetivos x Projetos'!$B17,"P",IF(OR(VLOOKUP('Matriz Objetivos x Projetos'!G$10,'Quadro Geral'!$D$10:$H$31,4,FALSE)='Matriz Objetivos x Projetos'!$B17,VLOOKUP('Matriz Objetivos x Projetos'!G$10,'Quadro Geral'!$D$10:$H$25,5,FALSE)='Matriz Objetivos x Projetos'!$B17),"S","")),"")</f>
        <v/>
      </c>
      <c r="H17" s="19" t="str">
        <f>IFERROR(IF(VLOOKUP(H$10,'Quadro Geral'!$D$10:$H$31,3,FALSE)='Matriz Objetivos x Projetos'!$B17,"P",IF(OR(VLOOKUP('Matriz Objetivos x Projetos'!H$10,'Quadro Geral'!$D$10:$H$31,4,FALSE)='Matriz Objetivos x Projetos'!$B17,VLOOKUP('Matriz Objetivos x Projetos'!H$10,'Quadro Geral'!$D$10:$H$25,5,FALSE)='Matriz Objetivos x Projetos'!$B17),"S","")),"")</f>
        <v/>
      </c>
      <c r="I17" s="19" t="str">
        <f>IFERROR(IF(VLOOKUP(I$10,'Quadro Geral'!$D$10:$H$31,3,FALSE)='Matriz Objetivos x Projetos'!$B17,"P",IF(OR(VLOOKUP('Matriz Objetivos x Projetos'!I$10,'Quadro Geral'!$D$10:$H$31,4,FALSE)='Matriz Objetivos x Projetos'!$B17,VLOOKUP('Matriz Objetivos x Projetos'!I$10,'Quadro Geral'!$D$10:$H$25,5,FALSE)='Matriz Objetivos x Projetos'!$B17),"S","")),"")</f>
        <v/>
      </c>
      <c r="J17" s="19" t="str">
        <f>IFERROR(IF(VLOOKUP(J$10,'Quadro Geral'!$D$10:$H$31,3,FALSE)='Matriz Objetivos x Projetos'!$B17,"P",IF(OR(VLOOKUP('Matriz Objetivos x Projetos'!J$10,'Quadro Geral'!$D$10:$H$31,4,FALSE)='Matriz Objetivos x Projetos'!$B17,VLOOKUP('Matriz Objetivos x Projetos'!J$10,'Quadro Geral'!$D$10:$H$25,5,FALSE)='Matriz Objetivos x Projetos'!$B17),"S","")),"")</f>
        <v/>
      </c>
      <c r="K17" s="19" t="str">
        <f>IFERROR(IF(VLOOKUP(K$10,'Quadro Geral'!$D$10:$H$31,3,FALSE)='Matriz Objetivos x Projetos'!$B17,"P",IF(OR(VLOOKUP('Matriz Objetivos x Projetos'!K$10,'Quadro Geral'!$D$10:$H$31,4,FALSE)='Matriz Objetivos x Projetos'!$B17,VLOOKUP('Matriz Objetivos x Projetos'!K$10,'Quadro Geral'!$D$10:$H$25,5,FALSE)='Matriz Objetivos x Projetos'!$B17),"S","")),"")</f>
        <v/>
      </c>
      <c r="L17" s="19" t="str">
        <f>IFERROR(IF(VLOOKUP(L$10,'Quadro Geral'!$D$10:$H$31,3,FALSE)='Matriz Objetivos x Projetos'!$B17,"P",IF(OR(VLOOKUP('Matriz Objetivos x Projetos'!L$10,'Quadro Geral'!$D$10:$H$31,4,FALSE)='Matriz Objetivos x Projetos'!$B17,VLOOKUP('Matriz Objetivos x Projetos'!L$10,'Quadro Geral'!$D$10:$H$25,5,FALSE)='Matriz Objetivos x Projetos'!$B17),"S","")),"")</f>
        <v/>
      </c>
      <c r="M17" s="19" t="str">
        <f>IFERROR(IF(VLOOKUP(M$10,'Quadro Geral'!$D$10:$H$31,3,FALSE)='Matriz Objetivos x Projetos'!$B17,"P",IF(OR(VLOOKUP('Matriz Objetivos x Projetos'!M$10,'Quadro Geral'!$D$10:$H$31,4,FALSE)='Matriz Objetivos x Projetos'!$B17,VLOOKUP('Matriz Objetivos x Projetos'!M$10,'Quadro Geral'!$D$10:$H$25,5,FALSE)='Matriz Objetivos x Projetos'!$B17),"S","")),"")</f>
        <v/>
      </c>
      <c r="N17" s="19" t="str">
        <f>IFERROR(IF(VLOOKUP(N$10,'Quadro Geral'!$D$10:$H$31,3,FALSE)='Matriz Objetivos x Projetos'!$B17,"P",IF(OR(VLOOKUP('Matriz Objetivos x Projetos'!N$10,'Quadro Geral'!$D$10:$H$31,4,FALSE)='Matriz Objetivos x Projetos'!$B17,VLOOKUP('Matriz Objetivos x Projetos'!N$10,'Quadro Geral'!$D$10:$H$25,5,FALSE)='Matriz Objetivos x Projetos'!$B17),"S","")),"")</f>
        <v/>
      </c>
      <c r="O17" s="19" t="str">
        <f>IFERROR(IF(VLOOKUP(O$10,'Quadro Geral'!$D$10:$H$31,3,FALSE)='Matriz Objetivos x Projetos'!$B17,"P",IF(OR(VLOOKUP('Matriz Objetivos x Projetos'!O$10,'Quadro Geral'!$D$10:$H$31,4,FALSE)='Matriz Objetivos x Projetos'!$B17,VLOOKUP('Matriz Objetivos x Projetos'!O$10,'Quadro Geral'!$D$10:$H$25,5,FALSE)='Matriz Objetivos x Projetos'!$B17),"S","")),"")</f>
        <v>P</v>
      </c>
      <c r="P17" s="19" t="str">
        <f>IFERROR(IF(VLOOKUP(P$10,'Quadro Geral'!$D$10:$H$31,3,FALSE)='Matriz Objetivos x Projetos'!$B17,"P",IF(OR(VLOOKUP('Matriz Objetivos x Projetos'!P$10,'Quadro Geral'!$D$10:$H$31,4,FALSE)='Matriz Objetivos x Projetos'!$B17,VLOOKUP('Matriz Objetivos x Projetos'!P$10,'Quadro Geral'!$D$10:$H$25,5,FALSE)='Matriz Objetivos x Projetos'!$B17),"S","")),"")</f>
        <v>P</v>
      </c>
      <c r="Q17" s="19" t="str">
        <f>IFERROR(IF(VLOOKUP(Q$10,'Quadro Geral'!$D$10:$H$31,3,FALSE)='Matriz Objetivos x Projetos'!$B17,"P",IF(OR(VLOOKUP('Matriz Objetivos x Projetos'!Q$10,'Quadro Geral'!$D$10:$H$31,4,FALSE)='Matriz Objetivos x Projetos'!$B17,VLOOKUP('Matriz Objetivos x Projetos'!Q$10,'Quadro Geral'!$D$10:$H$25,5,FALSE)='Matriz Objetivos x Projetos'!$B17),"S","")),"")</f>
        <v/>
      </c>
      <c r="R17" s="19" t="str">
        <f>IFERROR(IF(VLOOKUP(R$10,'Quadro Geral'!$D$10:$H$31,3,FALSE)='Matriz Objetivos x Projetos'!$B17,"P",IF(OR(VLOOKUP('Matriz Objetivos x Projetos'!R$10,'Quadro Geral'!$D$10:$H$31,4,FALSE)='Matriz Objetivos x Projetos'!$B17,VLOOKUP('Matriz Objetivos x Projetos'!R$10,'Quadro Geral'!$D$10:$H$25,5,FALSE)='Matriz Objetivos x Projetos'!$B17),"S","")),"")</f>
        <v/>
      </c>
      <c r="S17" s="19" t="str">
        <f>IFERROR(IF(VLOOKUP(S$10,'Quadro Geral'!$D$10:$H$31,3,FALSE)='Matriz Objetivos x Projetos'!$B17,"P",IF(OR(VLOOKUP('Matriz Objetivos x Projetos'!S$10,'Quadro Geral'!$D$10:$H$31,4,FALSE)='Matriz Objetivos x Projetos'!$B17,VLOOKUP('Matriz Objetivos x Projetos'!S$10,'Quadro Geral'!$D$10:$H$25,5,FALSE)='Matriz Objetivos x Projetos'!$B17),"S","")),"")</f>
        <v/>
      </c>
      <c r="T17" s="19" t="str">
        <f>IFERROR(IF(VLOOKUP(T$10,'Quadro Geral'!$D$10:$H$31,3,FALSE)='Matriz Objetivos x Projetos'!$B17,"P",IF(OR(VLOOKUP('Matriz Objetivos x Projetos'!T$10,'Quadro Geral'!$D$10:$H$31,4,FALSE)='Matriz Objetivos x Projetos'!$B17,VLOOKUP('Matriz Objetivos x Projetos'!T$10,'Quadro Geral'!$D$10:$H$25,5,FALSE)='Matriz Objetivos x Projetos'!$B17),"S","")),"")</f>
        <v/>
      </c>
      <c r="U17" s="19" t="str">
        <f>IFERROR(IF(VLOOKUP(U$10,'Quadro Geral'!$D$10:$H$31,3,FALSE)='Matriz Objetivos x Projetos'!$B17,"P",IF(OR(VLOOKUP('Matriz Objetivos x Projetos'!U$10,'Quadro Geral'!$D$10:$H$31,4,FALSE)='Matriz Objetivos x Projetos'!$B17,VLOOKUP('Matriz Objetivos x Projetos'!U$10,'Quadro Geral'!$D$10:$H$25,5,FALSE)='Matriz Objetivos x Projetos'!$B17),"S","")),"")</f>
        <v/>
      </c>
      <c r="V17" s="19" t="str">
        <f>IFERROR(IF(VLOOKUP(V$10,'Quadro Geral'!$D$10:$H$31,3,FALSE)='Matriz Objetivos x Projetos'!$B17,"P",IF(OR(VLOOKUP('Matriz Objetivos x Projetos'!V$10,'Quadro Geral'!$D$10:$H$31,4,FALSE)='Matriz Objetivos x Projetos'!$B17,VLOOKUP('Matriz Objetivos x Projetos'!V$10,'Quadro Geral'!$D$10:$H$25,5,FALSE)='Matriz Objetivos x Projetos'!$B17),"S","")),"")</f>
        <v/>
      </c>
      <c r="W17" s="16">
        <f t="shared" si="0"/>
        <v>0</v>
      </c>
      <c r="X17" s="15" t="str">
        <f t="shared" si="1"/>
        <v>Processos Internos</v>
      </c>
    </row>
    <row r="18" spans="1:24" ht="45" customHeight="1" x14ac:dyDescent="0.2">
      <c r="A18" s="374"/>
      <c r="B18" s="67" t="s">
        <v>104</v>
      </c>
      <c r="C18" s="19" t="str">
        <f>IFERROR(IF(VLOOKUP(C$10,'Quadro Geral'!$D$10:$H$31,3,FALSE)='Matriz Objetivos x Projetos'!$B18,"P",IF(OR(VLOOKUP('Matriz Objetivos x Projetos'!C$10,'Quadro Geral'!$D$10:$H$31,4,FALSE)='Matriz Objetivos x Projetos'!$B18,VLOOKUP('Matriz Objetivos x Projetos'!C$10,'Quadro Geral'!$D$10:$H$25,5,FALSE)='Matriz Objetivos x Projetos'!$B18),"S","")),"")</f>
        <v/>
      </c>
      <c r="D18" s="19" t="str">
        <f>IFERROR(IF(VLOOKUP(D$10,'Quadro Geral'!$D$10:$H$31,3,FALSE)='Matriz Objetivos x Projetos'!$B18,"P",IF(OR(VLOOKUP('Matriz Objetivos x Projetos'!D$10,'Quadro Geral'!$D$10:$H$31,4,FALSE)='Matriz Objetivos x Projetos'!$B18,VLOOKUP('Matriz Objetivos x Projetos'!D$10,'Quadro Geral'!$D$10:$H$25,5,FALSE)='Matriz Objetivos x Projetos'!$B18),"S","")),"")</f>
        <v/>
      </c>
      <c r="E18" s="19" t="str">
        <f>IFERROR(IF(VLOOKUP(E$10,'Quadro Geral'!$D$10:$H$31,3,FALSE)='Matriz Objetivos x Projetos'!$B18,"P",IF(OR(VLOOKUP('Matriz Objetivos x Projetos'!E$10,'Quadro Geral'!$D$10:$H$31,4,FALSE)='Matriz Objetivos x Projetos'!$B18,VLOOKUP('Matriz Objetivos x Projetos'!E$10,'Quadro Geral'!$D$10:$H$25,5,FALSE)='Matriz Objetivos x Projetos'!$B18),"S","")),"")</f>
        <v/>
      </c>
      <c r="F18" s="19" t="str">
        <f>IFERROR(IF(VLOOKUP(F$10,'Quadro Geral'!$D$10:$H$31,3,FALSE)='Matriz Objetivos x Projetos'!$B18,"P",IF(OR(VLOOKUP('Matriz Objetivos x Projetos'!F$10,'Quadro Geral'!$D$10:$H$31,4,FALSE)='Matriz Objetivos x Projetos'!$B18,VLOOKUP('Matriz Objetivos x Projetos'!F$10,'Quadro Geral'!$D$10:$H$25,5,FALSE)='Matriz Objetivos x Projetos'!$B18),"S","")),"")</f>
        <v/>
      </c>
      <c r="G18" s="19" t="str">
        <f>IFERROR(IF(VLOOKUP(G$10,'Quadro Geral'!$D$10:$H$31,3,FALSE)='Matriz Objetivos x Projetos'!$B18,"P",IF(OR(VLOOKUP('Matriz Objetivos x Projetos'!G$10,'Quadro Geral'!$D$10:$H$31,4,FALSE)='Matriz Objetivos x Projetos'!$B18,VLOOKUP('Matriz Objetivos x Projetos'!G$10,'Quadro Geral'!$D$10:$H$25,5,FALSE)='Matriz Objetivos x Projetos'!$B18),"S","")),"")</f>
        <v/>
      </c>
      <c r="H18" s="19" t="str">
        <f>IFERROR(IF(VLOOKUP(H$10,'Quadro Geral'!$D$10:$H$31,3,FALSE)='Matriz Objetivos x Projetos'!$B18,"P",IF(OR(VLOOKUP('Matriz Objetivos x Projetos'!H$10,'Quadro Geral'!$D$10:$H$31,4,FALSE)='Matriz Objetivos x Projetos'!$B18,VLOOKUP('Matriz Objetivos x Projetos'!H$10,'Quadro Geral'!$D$10:$H$25,5,FALSE)='Matriz Objetivos x Projetos'!$B18),"S","")),"")</f>
        <v/>
      </c>
      <c r="I18" s="19" t="str">
        <f>IFERROR(IF(VLOOKUP(I$10,'Quadro Geral'!$D$10:$H$31,3,FALSE)='Matriz Objetivos x Projetos'!$B18,"P",IF(OR(VLOOKUP('Matriz Objetivos x Projetos'!I$10,'Quadro Geral'!$D$10:$H$31,4,FALSE)='Matriz Objetivos x Projetos'!$B18,VLOOKUP('Matriz Objetivos x Projetos'!I$10,'Quadro Geral'!$D$10:$H$25,5,FALSE)='Matriz Objetivos x Projetos'!$B18),"S","")),"")</f>
        <v/>
      </c>
      <c r="J18" s="19" t="str">
        <f>IFERROR(IF(VLOOKUP(J$10,'Quadro Geral'!$D$10:$H$31,3,FALSE)='Matriz Objetivos x Projetos'!$B18,"P",IF(OR(VLOOKUP('Matriz Objetivos x Projetos'!J$10,'Quadro Geral'!$D$10:$H$31,4,FALSE)='Matriz Objetivos x Projetos'!$B18,VLOOKUP('Matriz Objetivos x Projetos'!J$10,'Quadro Geral'!$D$10:$H$25,5,FALSE)='Matriz Objetivos x Projetos'!$B18),"S","")),"")</f>
        <v/>
      </c>
      <c r="K18" s="19" t="str">
        <f>IFERROR(IF(VLOOKUP(K$10,'Quadro Geral'!$D$10:$H$31,3,FALSE)='Matriz Objetivos x Projetos'!$B18,"P",IF(OR(VLOOKUP('Matriz Objetivos x Projetos'!K$10,'Quadro Geral'!$D$10:$H$31,4,FALSE)='Matriz Objetivos x Projetos'!$B18,VLOOKUP('Matriz Objetivos x Projetos'!K$10,'Quadro Geral'!$D$10:$H$25,5,FALSE)='Matriz Objetivos x Projetos'!$B18),"S","")),"")</f>
        <v/>
      </c>
      <c r="L18" s="19" t="str">
        <f>IFERROR(IF(VLOOKUP(L$10,'Quadro Geral'!$D$10:$H$31,3,FALSE)='Matriz Objetivos x Projetos'!$B18,"P",IF(OR(VLOOKUP('Matriz Objetivos x Projetos'!L$10,'Quadro Geral'!$D$10:$H$31,4,FALSE)='Matriz Objetivos x Projetos'!$B18,VLOOKUP('Matriz Objetivos x Projetos'!L$10,'Quadro Geral'!$D$10:$H$25,5,FALSE)='Matriz Objetivos x Projetos'!$B18),"S","")),"")</f>
        <v/>
      </c>
      <c r="M18" s="19" t="str">
        <f>IFERROR(IF(VLOOKUP(M$10,'Quadro Geral'!$D$10:$H$31,3,FALSE)='Matriz Objetivos x Projetos'!$B18,"P",IF(OR(VLOOKUP('Matriz Objetivos x Projetos'!M$10,'Quadro Geral'!$D$10:$H$31,4,FALSE)='Matriz Objetivos x Projetos'!$B18,VLOOKUP('Matriz Objetivos x Projetos'!M$10,'Quadro Geral'!$D$10:$H$25,5,FALSE)='Matriz Objetivos x Projetos'!$B18),"S","")),"")</f>
        <v/>
      </c>
      <c r="N18" s="19" t="str">
        <f>IFERROR(IF(VLOOKUP(N$10,'Quadro Geral'!$D$10:$H$31,3,FALSE)='Matriz Objetivos x Projetos'!$B18,"P",IF(OR(VLOOKUP('Matriz Objetivos x Projetos'!N$10,'Quadro Geral'!$D$10:$H$31,4,FALSE)='Matriz Objetivos x Projetos'!$B18,VLOOKUP('Matriz Objetivos x Projetos'!N$10,'Quadro Geral'!$D$10:$H$25,5,FALSE)='Matriz Objetivos x Projetos'!$B18),"S","")),"")</f>
        <v/>
      </c>
      <c r="O18" s="19" t="str">
        <f>IFERROR(IF(VLOOKUP(O$10,'Quadro Geral'!$D$10:$H$31,3,FALSE)='Matriz Objetivos x Projetos'!$B18,"P",IF(OR(VLOOKUP('Matriz Objetivos x Projetos'!O$10,'Quadro Geral'!$D$10:$H$31,4,FALSE)='Matriz Objetivos x Projetos'!$B18,VLOOKUP('Matriz Objetivos x Projetos'!O$10,'Quadro Geral'!$D$10:$H$25,5,FALSE)='Matriz Objetivos x Projetos'!$B18),"S","")),"")</f>
        <v/>
      </c>
      <c r="P18" s="19" t="str">
        <f>IFERROR(IF(VLOOKUP(P$10,'Quadro Geral'!$D$10:$H$31,3,FALSE)='Matriz Objetivos x Projetos'!$B18,"P",IF(OR(VLOOKUP('Matriz Objetivos x Projetos'!P$10,'Quadro Geral'!$D$10:$H$31,4,FALSE)='Matriz Objetivos x Projetos'!$B18,VLOOKUP('Matriz Objetivos x Projetos'!P$10,'Quadro Geral'!$D$10:$H$25,5,FALSE)='Matriz Objetivos x Projetos'!$B18),"S","")),"")</f>
        <v/>
      </c>
      <c r="Q18" s="19" t="str">
        <f>IFERROR(IF(VLOOKUP(Q$10,'Quadro Geral'!$D$10:$H$31,3,FALSE)='Matriz Objetivos x Projetos'!$B18,"P",IF(OR(VLOOKUP('Matriz Objetivos x Projetos'!Q$10,'Quadro Geral'!$D$10:$H$31,4,FALSE)='Matriz Objetivos x Projetos'!$B18,VLOOKUP('Matriz Objetivos x Projetos'!Q$10,'Quadro Geral'!$D$10:$H$25,5,FALSE)='Matriz Objetivos x Projetos'!$B18),"S","")),"")</f>
        <v/>
      </c>
      <c r="R18" s="19" t="str">
        <f>IFERROR(IF(VLOOKUP(R$10,'Quadro Geral'!$D$10:$H$31,3,FALSE)='Matriz Objetivos x Projetos'!$B18,"P",IF(OR(VLOOKUP('Matriz Objetivos x Projetos'!R$10,'Quadro Geral'!$D$10:$H$31,4,FALSE)='Matriz Objetivos x Projetos'!$B18,VLOOKUP('Matriz Objetivos x Projetos'!R$10,'Quadro Geral'!$D$10:$H$25,5,FALSE)='Matriz Objetivos x Projetos'!$B18),"S","")),"")</f>
        <v/>
      </c>
      <c r="S18" s="19" t="str">
        <f>IFERROR(IF(VLOOKUP(S$10,'Quadro Geral'!$D$10:$H$31,3,FALSE)='Matriz Objetivos x Projetos'!$B18,"P",IF(OR(VLOOKUP('Matriz Objetivos x Projetos'!S$10,'Quadro Geral'!$D$10:$H$31,4,FALSE)='Matriz Objetivos x Projetos'!$B18,VLOOKUP('Matriz Objetivos x Projetos'!S$10,'Quadro Geral'!$D$10:$H$25,5,FALSE)='Matriz Objetivos x Projetos'!$B18),"S","")),"")</f>
        <v/>
      </c>
      <c r="T18" s="19" t="str">
        <f>IFERROR(IF(VLOOKUP(T$10,'Quadro Geral'!$D$10:$H$31,3,FALSE)='Matriz Objetivos x Projetos'!$B18,"P",IF(OR(VLOOKUP('Matriz Objetivos x Projetos'!T$10,'Quadro Geral'!$D$10:$H$31,4,FALSE)='Matriz Objetivos x Projetos'!$B18,VLOOKUP('Matriz Objetivos x Projetos'!T$10,'Quadro Geral'!$D$10:$H$25,5,FALSE)='Matriz Objetivos x Projetos'!$B18),"S","")),"")</f>
        <v/>
      </c>
      <c r="U18" s="19" t="str">
        <f>IFERROR(IF(VLOOKUP(U$10,'Quadro Geral'!$D$10:$H$31,3,FALSE)='Matriz Objetivos x Projetos'!$B18,"P",IF(OR(VLOOKUP('Matriz Objetivos x Projetos'!U$10,'Quadro Geral'!$D$10:$H$31,4,FALSE)='Matriz Objetivos x Projetos'!$B18,VLOOKUP('Matriz Objetivos x Projetos'!U$10,'Quadro Geral'!$D$10:$H$25,5,FALSE)='Matriz Objetivos x Projetos'!$B18),"S","")),"")</f>
        <v/>
      </c>
      <c r="V18" s="19" t="str">
        <f>IFERROR(IF(VLOOKUP(V$10,'Quadro Geral'!$D$10:$H$31,3,FALSE)='Matriz Objetivos x Projetos'!$B18,"P",IF(OR(VLOOKUP('Matriz Objetivos x Projetos'!V$10,'Quadro Geral'!$D$10:$H$31,4,FALSE)='Matriz Objetivos x Projetos'!$B18,VLOOKUP('Matriz Objetivos x Projetos'!V$10,'Quadro Geral'!$D$10:$H$25,5,FALSE)='Matriz Objetivos x Projetos'!$B18),"S","")),"")</f>
        <v/>
      </c>
      <c r="W18" s="16">
        <f t="shared" si="0"/>
        <v>0</v>
      </c>
      <c r="X18" s="15" t="str">
        <f t="shared" si="1"/>
        <v>Processos Internos</v>
      </c>
    </row>
    <row r="19" spans="1:24" ht="45" customHeight="1" x14ac:dyDescent="0.2">
      <c r="A19" s="374"/>
      <c r="B19" s="67" t="s">
        <v>105</v>
      </c>
      <c r="C19" s="19" t="str">
        <f>IFERROR(IF(VLOOKUP(C$10,'Quadro Geral'!$D$10:$H$31,3,FALSE)='Matriz Objetivos x Projetos'!$B19,"P",IF(OR(VLOOKUP('Matriz Objetivos x Projetos'!C$10,'Quadro Geral'!$D$10:$H$31,4,FALSE)='Matriz Objetivos x Projetos'!$B19,VLOOKUP('Matriz Objetivos x Projetos'!C$10,'Quadro Geral'!$D$10:$H$25,5,FALSE)='Matriz Objetivos x Projetos'!$B19),"S","")),"")</f>
        <v/>
      </c>
      <c r="D19" s="19" t="str">
        <f>IFERROR(IF(VLOOKUP(D$10,'Quadro Geral'!$D$10:$H$31,3,FALSE)='Matriz Objetivos x Projetos'!$B19,"P",IF(OR(VLOOKUP('Matriz Objetivos x Projetos'!D$10,'Quadro Geral'!$D$10:$H$31,4,FALSE)='Matriz Objetivos x Projetos'!$B19,VLOOKUP('Matriz Objetivos x Projetos'!D$10,'Quadro Geral'!$D$10:$H$25,5,FALSE)='Matriz Objetivos x Projetos'!$B19),"S","")),"")</f>
        <v/>
      </c>
      <c r="E19" s="19" t="str">
        <f>IFERROR(IF(VLOOKUP(E$10,'Quadro Geral'!$D$10:$H$31,3,FALSE)='Matriz Objetivos x Projetos'!$B19,"P",IF(OR(VLOOKUP('Matriz Objetivos x Projetos'!E$10,'Quadro Geral'!$D$10:$H$31,4,FALSE)='Matriz Objetivos x Projetos'!$B19,VLOOKUP('Matriz Objetivos x Projetos'!E$10,'Quadro Geral'!$D$10:$H$25,5,FALSE)='Matriz Objetivos x Projetos'!$B19),"S","")),"")</f>
        <v/>
      </c>
      <c r="F19" s="19" t="str">
        <f>IFERROR(IF(VLOOKUP(F$10,'Quadro Geral'!$D$10:$H$31,3,FALSE)='Matriz Objetivos x Projetos'!$B19,"P",IF(OR(VLOOKUP('Matriz Objetivos x Projetos'!F$10,'Quadro Geral'!$D$10:$H$31,4,FALSE)='Matriz Objetivos x Projetos'!$B19,VLOOKUP('Matriz Objetivos x Projetos'!F$10,'Quadro Geral'!$D$10:$H$25,5,FALSE)='Matriz Objetivos x Projetos'!$B19),"S","")),"")</f>
        <v/>
      </c>
      <c r="G19" s="19" t="str">
        <f>IFERROR(IF(VLOOKUP(G$10,'Quadro Geral'!$D$10:$H$31,3,FALSE)='Matriz Objetivos x Projetos'!$B19,"P",IF(OR(VLOOKUP('Matriz Objetivos x Projetos'!G$10,'Quadro Geral'!$D$10:$H$31,4,FALSE)='Matriz Objetivos x Projetos'!$B19,VLOOKUP('Matriz Objetivos x Projetos'!G$10,'Quadro Geral'!$D$10:$H$25,5,FALSE)='Matriz Objetivos x Projetos'!$B19),"S","")),"")</f>
        <v/>
      </c>
      <c r="H19" s="19" t="str">
        <f>IFERROR(IF(VLOOKUP(H$10,'Quadro Geral'!$D$10:$H$31,3,FALSE)='Matriz Objetivos x Projetos'!$B19,"P",IF(OR(VLOOKUP('Matriz Objetivos x Projetos'!H$10,'Quadro Geral'!$D$10:$H$31,4,FALSE)='Matriz Objetivos x Projetos'!$B19,VLOOKUP('Matriz Objetivos x Projetos'!H$10,'Quadro Geral'!$D$10:$H$25,5,FALSE)='Matriz Objetivos x Projetos'!$B19),"S","")),"")</f>
        <v/>
      </c>
      <c r="I19" s="19" t="str">
        <f>IFERROR(IF(VLOOKUP(I$10,'Quadro Geral'!$D$10:$H$31,3,FALSE)='Matriz Objetivos x Projetos'!$B19,"P",IF(OR(VLOOKUP('Matriz Objetivos x Projetos'!I$10,'Quadro Geral'!$D$10:$H$31,4,FALSE)='Matriz Objetivos x Projetos'!$B19,VLOOKUP('Matriz Objetivos x Projetos'!I$10,'Quadro Geral'!$D$10:$H$25,5,FALSE)='Matriz Objetivos x Projetos'!$B19),"S","")),"")</f>
        <v/>
      </c>
      <c r="J19" s="19" t="str">
        <f>IFERROR(IF(VLOOKUP(J$10,'Quadro Geral'!$D$10:$H$31,3,FALSE)='Matriz Objetivos x Projetos'!$B19,"P",IF(OR(VLOOKUP('Matriz Objetivos x Projetos'!J$10,'Quadro Geral'!$D$10:$H$31,4,FALSE)='Matriz Objetivos x Projetos'!$B19,VLOOKUP('Matriz Objetivos x Projetos'!J$10,'Quadro Geral'!$D$10:$H$25,5,FALSE)='Matriz Objetivos x Projetos'!$B19),"S","")),"")</f>
        <v/>
      </c>
      <c r="K19" s="19" t="str">
        <f>IFERROR(IF(VLOOKUP(K$10,'Quadro Geral'!$D$10:$H$31,3,FALSE)='Matriz Objetivos x Projetos'!$B19,"P",IF(OR(VLOOKUP('Matriz Objetivos x Projetos'!K$10,'Quadro Geral'!$D$10:$H$31,4,FALSE)='Matriz Objetivos x Projetos'!$B19,VLOOKUP('Matriz Objetivos x Projetos'!K$10,'Quadro Geral'!$D$10:$H$25,5,FALSE)='Matriz Objetivos x Projetos'!$B19),"S","")),"")</f>
        <v/>
      </c>
      <c r="L19" s="19" t="str">
        <f>IFERROR(IF(VLOOKUP(L$10,'Quadro Geral'!$D$10:$H$31,3,FALSE)='Matriz Objetivos x Projetos'!$B19,"P",IF(OR(VLOOKUP('Matriz Objetivos x Projetos'!L$10,'Quadro Geral'!$D$10:$H$31,4,FALSE)='Matriz Objetivos x Projetos'!$B19,VLOOKUP('Matriz Objetivos x Projetos'!L$10,'Quadro Geral'!$D$10:$H$25,5,FALSE)='Matriz Objetivos x Projetos'!$B19),"S","")),"")</f>
        <v/>
      </c>
      <c r="M19" s="19" t="str">
        <f>IFERROR(IF(VLOOKUP(M$10,'Quadro Geral'!$D$10:$H$31,3,FALSE)='Matriz Objetivos x Projetos'!$B19,"P",IF(OR(VLOOKUP('Matriz Objetivos x Projetos'!M$10,'Quadro Geral'!$D$10:$H$31,4,FALSE)='Matriz Objetivos x Projetos'!$B19,VLOOKUP('Matriz Objetivos x Projetos'!M$10,'Quadro Geral'!$D$10:$H$25,5,FALSE)='Matriz Objetivos x Projetos'!$B19),"S","")),"")</f>
        <v/>
      </c>
      <c r="N19" s="19" t="str">
        <f>IFERROR(IF(VLOOKUP(N$10,'Quadro Geral'!$D$10:$H$31,3,FALSE)='Matriz Objetivos x Projetos'!$B19,"P",IF(OR(VLOOKUP('Matriz Objetivos x Projetos'!N$10,'Quadro Geral'!$D$10:$H$31,4,FALSE)='Matriz Objetivos x Projetos'!$B19,VLOOKUP('Matriz Objetivos x Projetos'!N$10,'Quadro Geral'!$D$10:$H$25,5,FALSE)='Matriz Objetivos x Projetos'!$B19),"S","")),"")</f>
        <v/>
      </c>
      <c r="O19" s="19" t="str">
        <f>IFERROR(IF(VLOOKUP(O$10,'Quadro Geral'!$D$10:$H$31,3,FALSE)='Matriz Objetivos x Projetos'!$B19,"P",IF(OR(VLOOKUP('Matriz Objetivos x Projetos'!O$10,'Quadro Geral'!$D$10:$H$31,4,FALSE)='Matriz Objetivos x Projetos'!$B19,VLOOKUP('Matriz Objetivos x Projetos'!O$10,'Quadro Geral'!$D$10:$H$25,5,FALSE)='Matriz Objetivos x Projetos'!$B19),"S","")),"")</f>
        <v/>
      </c>
      <c r="P19" s="19" t="str">
        <f>IFERROR(IF(VLOOKUP(P$10,'Quadro Geral'!$D$10:$H$31,3,FALSE)='Matriz Objetivos x Projetos'!$B19,"P",IF(OR(VLOOKUP('Matriz Objetivos x Projetos'!P$10,'Quadro Geral'!$D$10:$H$31,4,FALSE)='Matriz Objetivos x Projetos'!$B19,VLOOKUP('Matriz Objetivos x Projetos'!P$10,'Quadro Geral'!$D$10:$H$25,5,FALSE)='Matriz Objetivos x Projetos'!$B19),"S","")),"")</f>
        <v/>
      </c>
      <c r="Q19" s="19" t="str">
        <f>IFERROR(IF(VLOOKUP(Q$10,'Quadro Geral'!$D$10:$H$31,3,FALSE)='Matriz Objetivos x Projetos'!$B19,"P",IF(OR(VLOOKUP('Matriz Objetivos x Projetos'!Q$10,'Quadro Geral'!$D$10:$H$31,4,FALSE)='Matriz Objetivos x Projetos'!$B19,VLOOKUP('Matriz Objetivos x Projetos'!Q$10,'Quadro Geral'!$D$10:$H$25,5,FALSE)='Matriz Objetivos x Projetos'!$B19),"S","")),"")</f>
        <v/>
      </c>
      <c r="R19" s="19" t="str">
        <f>IFERROR(IF(VLOOKUP(R$10,'Quadro Geral'!$D$10:$H$31,3,FALSE)='Matriz Objetivos x Projetos'!$B19,"P",IF(OR(VLOOKUP('Matriz Objetivos x Projetos'!R$10,'Quadro Geral'!$D$10:$H$31,4,FALSE)='Matriz Objetivos x Projetos'!$B19,VLOOKUP('Matriz Objetivos x Projetos'!R$10,'Quadro Geral'!$D$10:$H$25,5,FALSE)='Matriz Objetivos x Projetos'!$B19),"S","")),"")</f>
        <v/>
      </c>
      <c r="S19" s="19" t="str">
        <f>IFERROR(IF(VLOOKUP(S$10,'Quadro Geral'!$D$10:$H$31,3,FALSE)='Matriz Objetivos x Projetos'!$B19,"P",IF(OR(VLOOKUP('Matriz Objetivos x Projetos'!S$10,'Quadro Geral'!$D$10:$H$31,4,FALSE)='Matriz Objetivos x Projetos'!$B19,VLOOKUP('Matriz Objetivos x Projetos'!S$10,'Quadro Geral'!$D$10:$H$25,5,FALSE)='Matriz Objetivos x Projetos'!$B19),"S","")),"")</f>
        <v/>
      </c>
      <c r="T19" s="19" t="str">
        <f>IFERROR(IF(VLOOKUP(T$10,'Quadro Geral'!$D$10:$H$31,3,FALSE)='Matriz Objetivos x Projetos'!$B19,"P",IF(OR(VLOOKUP('Matriz Objetivos x Projetos'!T$10,'Quadro Geral'!$D$10:$H$31,4,FALSE)='Matriz Objetivos x Projetos'!$B19,VLOOKUP('Matriz Objetivos x Projetos'!T$10,'Quadro Geral'!$D$10:$H$25,5,FALSE)='Matriz Objetivos x Projetos'!$B19),"S","")),"")</f>
        <v/>
      </c>
      <c r="U19" s="19" t="str">
        <f>IFERROR(IF(VLOOKUP(U$10,'Quadro Geral'!$D$10:$H$31,3,FALSE)='Matriz Objetivos x Projetos'!$B19,"P",IF(OR(VLOOKUP('Matriz Objetivos x Projetos'!U$10,'Quadro Geral'!$D$10:$H$31,4,FALSE)='Matriz Objetivos x Projetos'!$B19,VLOOKUP('Matriz Objetivos x Projetos'!U$10,'Quadro Geral'!$D$10:$H$25,5,FALSE)='Matriz Objetivos x Projetos'!$B19),"S","")),"")</f>
        <v/>
      </c>
      <c r="V19" s="19" t="str">
        <f>IFERROR(IF(VLOOKUP(V$10,'Quadro Geral'!$D$10:$H$31,3,FALSE)='Matriz Objetivos x Projetos'!$B19,"P",IF(OR(VLOOKUP('Matriz Objetivos x Projetos'!V$10,'Quadro Geral'!$D$10:$H$31,4,FALSE)='Matriz Objetivos x Projetos'!$B19,VLOOKUP('Matriz Objetivos x Projetos'!V$10,'Quadro Geral'!$D$10:$H$25,5,FALSE)='Matriz Objetivos x Projetos'!$B19),"S","")),"")</f>
        <v/>
      </c>
      <c r="W19" s="16">
        <f t="shared" si="0"/>
        <v>0</v>
      </c>
      <c r="X19" s="15" t="str">
        <f t="shared" si="1"/>
        <v>Processos Internos</v>
      </c>
    </row>
    <row r="20" spans="1:24" ht="45" customHeight="1" x14ac:dyDescent="0.2">
      <c r="A20" s="374"/>
      <c r="B20" s="67" t="s">
        <v>74</v>
      </c>
      <c r="C20" s="19" t="str">
        <f>IFERROR(IF(VLOOKUP(C$10,'Quadro Geral'!$D$10:$H$31,3,FALSE)='Matriz Objetivos x Projetos'!$B20,"P",IF(OR(VLOOKUP('Matriz Objetivos x Projetos'!C$10,'Quadro Geral'!$D$10:$H$31,4,FALSE)='Matriz Objetivos x Projetos'!$B20,VLOOKUP('Matriz Objetivos x Projetos'!C$10,'Quadro Geral'!$D$10:$H$25,5,FALSE)='Matriz Objetivos x Projetos'!$B20),"S","")),"")</f>
        <v/>
      </c>
      <c r="D20" s="19" t="str">
        <f>IFERROR(IF(VLOOKUP(D$10,'Quadro Geral'!$D$10:$H$31,3,FALSE)='Matriz Objetivos x Projetos'!$B20,"P",IF(OR(VLOOKUP('Matriz Objetivos x Projetos'!D$10,'Quadro Geral'!$D$10:$H$31,4,FALSE)='Matriz Objetivos x Projetos'!$B20,VLOOKUP('Matriz Objetivos x Projetos'!D$10,'Quadro Geral'!$D$10:$H$25,5,FALSE)='Matriz Objetivos x Projetos'!$B20),"S","")),"")</f>
        <v/>
      </c>
      <c r="E20" s="19" t="str">
        <f>IFERROR(IF(VLOOKUP(E$10,'Quadro Geral'!$D$10:$H$31,3,FALSE)='Matriz Objetivos x Projetos'!$B20,"P",IF(OR(VLOOKUP('Matriz Objetivos x Projetos'!E$10,'Quadro Geral'!$D$10:$H$31,4,FALSE)='Matriz Objetivos x Projetos'!$B20,VLOOKUP('Matriz Objetivos x Projetos'!E$10,'Quadro Geral'!$D$10:$H$25,5,FALSE)='Matriz Objetivos x Projetos'!$B20),"S","")),"")</f>
        <v/>
      </c>
      <c r="F20" s="19" t="str">
        <f>IFERROR(IF(VLOOKUP(F$10,'Quadro Geral'!$D$10:$H$31,3,FALSE)='Matriz Objetivos x Projetos'!$B20,"P",IF(OR(VLOOKUP('Matriz Objetivos x Projetos'!F$10,'Quadro Geral'!$D$10:$H$31,4,FALSE)='Matriz Objetivos x Projetos'!$B20,VLOOKUP('Matriz Objetivos x Projetos'!F$10,'Quadro Geral'!$D$10:$H$25,5,FALSE)='Matriz Objetivos x Projetos'!$B20),"S","")),"")</f>
        <v>P</v>
      </c>
      <c r="G20" s="19" t="str">
        <f>IFERROR(IF(VLOOKUP(G$10,'Quadro Geral'!$D$10:$H$31,3,FALSE)='Matriz Objetivos x Projetos'!$B20,"P",IF(OR(VLOOKUP('Matriz Objetivos x Projetos'!G$10,'Quadro Geral'!$D$10:$H$31,4,FALSE)='Matriz Objetivos x Projetos'!$B20,VLOOKUP('Matriz Objetivos x Projetos'!G$10,'Quadro Geral'!$D$10:$H$25,5,FALSE)='Matriz Objetivos x Projetos'!$B20),"S","")),"")</f>
        <v/>
      </c>
      <c r="H20" s="19" t="str">
        <f>IFERROR(IF(VLOOKUP(H$10,'Quadro Geral'!$D$10:$H$31,3,FALSE)='Matriz Objetivos x Projetos'!$B20,"P",IF(OR(VLOOKUP('Matriz Objetivos x Projetos'!H$10,'Quadro Geral'!$D$10:$H$31,4,FALSE)='Matriz Objetivos x Projetos'!$B20,VLOOKUP('Matriz Objetivos x Projetos'!H$10,'Quadro Geral'!$D$10:$H$25,5,FALSE)='Matriz Objetivos x Projetos'!$B20),"S","")),"")</f>
        <v/>
      </c>
      <c r="I20" s="19" t="str">
        <f>IFERROR(IF(VLOOKUP(I$10,'Quadro Geral'!$D$10:$H$31,3,FALSE)='Matriz Objetivos x Projetos'!$B20,"P",IF(OR(VLOOKUP('Matriz Objetivos x Projetos'!I$10,'Quadro Geral'!$D$10:$H$31,4,FALSE)='Matriz Objetivos x Projetos'!$B20,VLOOKUP('Matriz Objetivos x Projetos'!I$10,'Quadro Geral'!$D$10:$H$25,5,FALSE)='Matriz Objetivos x Projetos'!$B20),"S","")),"")</f>
        <v/>
      </c>
      <c r="J20" s="19" t="str">
        <f>IFERROR(IF(VLOOKUP(J$10,'Quadro Geral'!$D$10:$H$31,3,FALSE)='Matriz Objetivos x Projetos'!$B20,"P",IF(OR(VLOOKUP('Matriz Objetivos x Projetos'!J$10,'Quadro Geral'!$D$10:$H$31,4,FALSE)='Matriz Objetivos x Projetos'!$B20,VLOOKUP('Matriz Objetivos x Projetos'!J$10,'Quadro Geral'!$D$10:$H$25,5,FALSE)='Matriz Objetivos x Projetos'!$B20),"S","")),"")</f>
        <v/>
      </c>
      <c r="K20" s="19" t="str">
        <f>IFERROR(IF(VLOOKUP(K$10,'Quadro Geral'!$D$10:$H$31,3,FALSE)='Matriz Objetivos x Projetos'!$B20,"P",IF(OR(VLOOKUP('Matriz Objetivos x Projetos'!K$10,'Quadro Geral'!$D$10:$H$31,4,FALSE)='Matriz Objetivos x Projetos'!$B20,VLOOKUP('Matriz Objetivos x Projetos'!K$10,'Quadro Geral'!$D$10:$H$25,5,FALSE)='Matriz Objetivos x Projetos'!$B20),"S","")),"")</f>
        <v/>
      </c>
      <c r="L20" s="19" t="str">
        <f>IFERROR(IF(VLOOKUP(L$10,'Quadro Geral'!$D$10:$H$31,3,FALSE)='Matriz Objetivos x Projetos'!$B20,"P",IF(OR(VLOOKUP('Matriz Objetivos x Projetos'!L$10,'Quadro Geral'!$D$10:$H$31,4,FALSE)='Matriz Objetivos x Projetos'!$B20,VLOOKUP('Matriz Objetivos x Projetos'!L$10,'Quadro Geral'!$D$10:$H$25,5,FALSE)='Matriz Objetivos x Projetos'!$B20),"S","")),"")</f>
        <v/>
      </c>
      <c r="M20" s="19" t="str">
        <f>IFERROR(IF(VLOOKUP(M$10,'Quadro Geral'!$D$10:$H$31,3,FALSE)='Matriz Objetivos x Projetos'!$B20,"P",IF(OR(VLOOKUP('Matriz Objetivos x Projetos'!M$10,'Quadro Geral'!$D$10:$H$31,4,FALSE)='Matriz Objetivos x Projetos'!$B20,VLOOKUP('Matriz Objetivos x Projetos'!M$10,'Quadro Geral'!$D$10:$H$25,5,FALSE)='Matriz Objetivos x Projetos'!$B20),"S","")),"")</f>
        <v/>
      </c>
      <c r="N20" s="19" t="str">
        <f>IFERROR(IF(VLOOKUP(N$10,'Quadro Geral'!$D$10:$H$31,3,FALSE)='Matriz Objetivos x Projetos'!$B20,"P",IF(OR(VLOOKUP('Matriz Objetivos x Projetos'!N$10,'Quadro Geral'!$D$10:$H$31,4,FALSE)='Matriz Objetivos x Projetos'!$B20,VLOOKUP('Matriz Objetivos x Projetos'!N$10,'Quadro Geral'!$D$10:$H$25,5,FALSE)='Matriz Objetivos x Projetos'!$B20),"S","")),"")</f>
        <v/>
      </c>
      <c r="O20" s="19" t="str">
        <f>IFERROR(IF(VLOOKUP(O$10,'Quadro Geral'!$D$10:$H$31,3,FALSE)='Matriz Objetivos x Projetos'!$B20,"P",IF(OR(VLOOKUP('Matriz Objetivos x Projetos'!O$10,'Quadro Geral'!$D$10:$H$31,4,FALSE)='Matriz Objetivos x Projetos'!$B20,VLOOKUP('Matriz Objetivos x Projetos'!O$10,'Quadro Geral'!$D$10:$H$25,5,FALSE)='Matriz Objetivos x Projetos'!$B20),"S","")),"")</f>
        <v/>
      </c>
      <c r="P20" s="19" t="str">
        <f>IFERROR(IF(VLOOKUP(P$10,'Quadro Geral'!$D$10:$H$31,3,FALSE)='Matriz Objetivos x Projetos'!$B20,"P",IF(OR(VLOOKUP('Matriz Objetivos x Projetos'!P$10,'Quadro Geral'!$D$10:$H$31,4,FALSE)='Matriz Objetivos x Projetos'!$B20,VLOOKUP('Matriz Objetivos x Projetos'!P$10,'Quadro Geral'!$D$10:$H$25,5,FALSE)='Matriz Objetivos x Projetos'!$B20),"S","")),"")</f>
        <v/>
      </c>
      <c r="Q20" s="19" t="str">
        <f>IFERROR(IF(VLOOKUP(Q$10,'Quadro Geral'!$D$10:$H$31,3,FALSE)='Matriz Objetivos x Projetos'!$B20,"P",IF(OR(VLOOKUP('Matriz Objetivos x Projetos'!Q$10,'Quadro Geral'!$D$10:$H$31,4,FALSE)='Matriz Objetivos x Projetos'!$B20,VLOOKUP('Matriz Objetivos x Projetos'!Q$10,'Quadro Geral'!$D$10:$H$25,5,FALSE)='Matriz Objetivos x Projetos'!$B20),"S","")),"")</f>
        <v/>
      </c>
      <c r="R20" s="19" t="str">
        <f>IFERROR(IF(VLOOKUP(R$10,'Quadro Geral'!$D$10:$H$31,3,FALSE)='Matriz Objetivos x Projetos'!$B20,"P",IF(OR(VLOOKUP('Matriz Objetivos x Projetos'!R$10,'Quadro Geral'!$D$10:$H$31,4,FALSE)='Matriz Objetivos x Projetos'!$B20,VLOOKUP('Matriz Objetivos x Projetos'!R$10,'Quadro Geral'!$D$10:$H$25,5,FALSE)='Matriz Objetivos x Projetos'!$B20),"S","")),"")</f>
        <v/>
      </c>
      <c r="S20" s="19" t="str">
        <f>IFERROR(IF(VLOOKUP(S$10,'Quadro Geral'!$D$10:$H$31,3,FALSE)='Matriz Objetivos x Projetos'!$B20,"P",IF(OR(VLOOKUP('Matriz Objetivos x Projetos'!S$10,'Quadro Geral'!$D$10:$H$31,4,FALSE)='Matriz Objetivos x Projetos'!$B20,VLOOKUP('Matriz Objetivos x Projetos'!S$10,'Quadro Geral'!$D$10:$H$25,5,FALSE)='Matriz Objetivos x Projetos'!$B20),"S","")),"")</f>
        <v/>
      </c>
      <c r="T20" s="19" t="str">
        <f>IFERROR(IF(VLOOKUP(T$10,'Quadro Geral'!$D$10:$H$31,3,FALSE)='Matriz Objetivos x Projetos'!$B20,"P",IF(OR(VLOOKUP('Matriz Objetivos x Projetos'!T$10,'Quadro Geral'!$D$10:$H$31,4,FALSE)='Matriz Objetivos x Projetos'!$B20,VLOOKUP('Matriz Objetivos x Projetos'!T$10,'Quadro Geral'!$D$10:$H$25,5,FALSE)='Matriz Objetivos x Projetos'!$B20),"S","")),"")</f>
        <v/>
      </c>
      <c r="U20" s="19" t="str">
        <f>IFERROR(IF(VLOOKUP(U$10,'Quadro Geral'!$D$10:$H$31,3,FALSE)='Matriz Objetivos x Projetos'!$B20,"P",IF(OR(VLOOKUP('Matriz Objetivos x Projetos'!U$10,'Quadro Geral'!$D$10:$H$31,4,FALSE)='Matriz Objetivos x Projetos'!$B20,VLOOKUP('Matriz Objetivos x Projetos'!U$10,'Quadro Geral'!$D$10:$H$25,5,FALSE)='Matriz Objetivos x Projetos'!$B20),"S","")),"")</f>
        <v/>
      </c>
      <c r="V20" s="19" t="str">
        <f>IFERROR(IF(VLOOKUP(V$10,'Quadro Geral'!$D$10:$H$31,3,FALSE)='Matriz Objetivos x Projetos'!$B20,"P",IF(OR(VLOOKUP('Matriz Objetivos x Projetos'!V$10,'Quadro Geral'!$D$10:$H$31,4,FALSE)='Matriz Objetivos x Projetos'!$B20,VLOOKUP('Matriz Objetivos x Projetos'!V$10,'Quadro Geral'!$D$10:$H$25,5,FALSE)='Matriz Objetivos x Projetos'!$B20),"S","")),"")</f>
        <v/>
      </c>
      <c r="W20" s="16">
        <f t="shared" si="0"/>
        <v>0</v>
      </c>
      <c r="X20" s="15" t="str">
        <f t="shared" si="1"/>
        <v>Processos Internos</v>
      </c>
    </row>
    <row r="21" spans="1:24" ht="42" customHeight="1" x14ac:dyDescent="0.2">
      <c r="A21" s="374"/>
      <c r="B21" s="67" t="s">
        <v>78</v>
      </c>
      <c r="C21" s="19" t="str">
        <f>IFERROR(IF(VLOOKUP(C$10,'Quadro Geral'!$D$10:$H$31,3,FALSE)='Matriz Objetivos x Projetos'!$B21,"P",IF(OR(VLOOKUP('Matriz Objetivos x Projetos'!C$10,'Quadro Geral'!$D$10:$H$31,4,FALSE)='Matriz Objetivos x Projetos'!$B21,VLOOKUP('Matriz Objetivos x Projetos'!C$10,'Quadro Geral'!$D$10:$H$25,5,FALSE)='Matriz Objetivos x Projetos'!$B21),"S","")),"")</f>
        <v/>
      </c>
      <c r="D21" s="19" t="str">
        <f>IFERROR(IF(VLOOKUP(D$10,'Quadro Geral'!$D$10:$H$31,3,FALSE)='Matriz Objetivos x Projetos'!$B21,"P",IF(OR(VLOOKUP('Matriz Objetivos x Projetos'!D$10,'Quadro Geral'!$D$10:$H$31,4,FALSE)='Matriz Objetivos x Projetos'!$B21,VLOOKUP('Matriz Objetivos x Projetos'!D$10,'Quadro Geral'!$D$10:$H$25,5,FALSE)='Matriz Objetivos x Projetos'!$B21),"S","")),"")</f>
        <v/>
      </c>
      <c r="E21" s="19" t="str">
        <f>IFERROR(IF(VLOOKUP(E$10,'Quadro Geral'!$D$10:$H$31,3,FALSE)='Matriz Objetivos x Projetos'!$B21,"P",IF(OR(VLOOKUP('Matriz Objetivos x Projetos'!E$10,'Quadro Geral'!$D$10:$H$31,4,FALSE)='Matriz Objetivos x Projetos'!$B21,VLOOKUP('Matriz Objetivos x Projetos'!E$10,'Quadro Geral'!$D$10:$H$25,5,FALSE)='Matriz Objetivos x Projetos'!$B21),"S","")),"")</f>
        <v/>
      </c>
      <c r="F21" s="19" t="str">
        <f>IFERROR(IF(VLOOKUP(F$10,'Quadro Geral'!$D$10:$H$31,3,FALSE)='Matriz Objetivos x Projetos'!$B21,"P",IF(OR(VLOOKUP('Matriz Objetivos x Projetos'!F$10,'Quadro Geral'!$D$10:$H$31,4,FALSE)='Matriz Objetivos x Projetos'!$B21,VLOOKUP('Matriz Objetivos x Projetos'!F$10,'Quadro Geral'!$D$10:$H$25,5,FALSE)='Matriz Objetivos x Projetos'!$B21),"S","")),"")</f>
        <v/>
      </c>
      <c r="G21" s="19" t="str">
        <f>IFERROR(IF(VLOOKUP(G$10,'Quadro Geral'!$D$10:$H$31,3,FALSE)='Matriz Objetivos x Projetos'!$B21,"P",IF(OR(VLOOKUP('Matriz Objetivos x Projetos'!G$10,'Quadro Geral'!$D$10:$H$31,4,FALSE)='Matriz Objetivos x Projetos'!$B21,VLOOKUP('Matriz Objetivos x Projetos'!G$10,'Quadro Geral'!$D$10:$H$25,5,FALSE)='Matriz Objetivos x Projetos'!$B21),"S","")),"")</f>
        <v/>
      </c>
      <c r="H21" s="19" t="str">
        <f>IFERROR(IF(VLOOKUP(H$10,'Quadro Geral'!$D$10:$H$31,3,FALSE)='Matriz Objetivos x Projetos'!$B21,"P",IF(OR(VLOOKUP('Matriz Objetivos x Projetos'!H$10,'Quadro Geral'!$D$10:$H$31,4,FALSE)='Matriz Objetivos x Projetos'!$B21,VLOOKUP('Matriz Objetivos x Projetos'!H$10,'Quadro Geral'!$D$10:$H$25,5,FALSE)='Matriz Objetivos x Projetos'!$B21),"S","")),"")</f>
        <v/>
      </c>
      <c r="I21" s="19" t="str">
        <f>IFERROR(IF(VLOOKUP(I$10,'Quadro Geral'!$D$10:$H$31,3,FALSE)='Matriz Objetivos x Projetos'!$B21,"P",IF(OR(VLOOKUP('Matriz Objetivos x Projetos'!I$10,'Quadro Geral'!$D$10:$H$31,4,FALSE)='Matriz Objetivos x Projetos'!$B21,VLOOKUP('Matriz Objetivos x Projetos'!I$10,'Quadro Geral'!$D$10:$H$25,5,FALSE)='Matriz Objetivos x Projetos'!$B21),"S","")),"")</f>
        <v/>
      </c>
      <c r="J21" s="19" t="str">
        <f>IFERROR(IF(VLOOKUP(J$10,'Quadro Geral'!$D$10:$H$31,3,FALSE)='Matriz Objetivos x Projetos'!$B21,"P",IF(OR(VLOOKUP('Matriz Objetivos x Projetos'!J$10,'Quadro Geral'!$D$10:$H$31,4,FALSE)='Matriz Objetivos x Projetos'!$B21,VLOOKUP('Matriz Objetivos x Projetos'!J$10,'Quadro Geral'!$D$10:$H$25,5,FALSE)='Matriz Objetivos x Projetos'!$B21),"S","")),"")</f>
        <v/>
      </c>
      <c r="K21" s="19" t="str">
        <f>IFERROR(IF(VLOOKUP(K$10,'Quadro Geral'!$D$10:$H$31,3,FALSE)='Matriz Objetivos x Projetos'!$B21,"P",IF(OR(VLOOKUP('Matriz Objetivos x Projetos'!K$10,'Quadro Geral'!$D$10:$H$31,4,FALSE)='Matriz Objetivos x Projetos'!$B21,VLOOKUP('Matriz Objetivos x Projetos'!K$10,'Quadro Geral'!$D$10:$H$25,5,FALSE)='Matriz Objetivos x Projetos'!$B21),"S","")),"")</f>
        <v/>
      </c>
      <c r="L21" s="19" t="str">
        <f>IFERROR(IF(VLOOKUP(L$10,'Quadro Geral'!$D$10:$H$31,3,FALSE)='Matriz Objetivos x Projetos'!$B21,"P",IF(OR(VLOOKUP('Matriz Objetivos x Projetos'!L$10,'Quadro Geral'!$D$10:$H$31,4,FALSE)='Matriz Objetivos x Projetos'!$B21,VLOOKUP('Matriz Objetivos x Projetos'!L$10,'Quadro Geral'!$D$10:$H$25,5,FALSE)='Matriz Objetivos x Projetos'!$B21),"S","")),"")</f>
        <v/>
      </c>
      <c r="M21" s="19" t="str">
        <f>IFERROR(IF(VLOOKUP(M$10,'Quadro Geral'!$D$10:$H$31,3,FALSE)='Matriz Objetivos x Projetos'!$B21,"P",IF(OR(VLOOKUP('Matriz Objetivos x Projetos'!M$10,'Quadro Geral'!$D$10:$H$31,4,FALSE)='Matriz Objetivos x Projetos'!$B21,VLOOKUP('Matriz Objetivos x Projetos'!M$10,'Quadro Geral'!$D$10:$H$25,5,FALSE)='Matriz Objetivos x Projetos'!$B21),"S","")),"")</f>
        <v/>
      </c>
      <c r="N21" s="19" t="str">
        <f>IFERROR(IF(VLOOKUP(N$10,'Quadro Geral'!$D$10:$H$31,3,FALSE)='Matriz Objetivos x Projetos'!$B21,"P",IF(OR(VLOOKUP('Matriz Objetivos x Projetos'!N$10,'Quadro Geral'!$D$10:$H$31,4,FALSE)='Matriz Objetivos x Projetos'!$B21,VLOOKUP('Matriz Objetivos x Projetos'!N$10,'Quadro Geral'!$D$10:$H$25,5,FALSE)='Matriz Objetivos x Projetos'!$B21),"S","")),"")</f>
        <v>P</v>
      </c>
      <c r="O21" s="19" t="str">
        <f>IFERROR(IF(VLOOKUP(O$10,'Quadro Geral'!$D$10:$H$31,3,FALSE)='Matriz Objetivos x Projetos'!$B21,"P",IF(OR(VLOOKUP('Matriz Objetivos x Projetos'!O$10,'Quadro Geral'!$D$10:$H$31,4,FALSE)='Matriz Objetivos x Projetos'!$B21,VLOOKUP('Matriz Objetivos x Projetos'!O$10,'Quadro Geral'!$D$10:$H$25,5,FALSE)='Matriz Objetivos x Projetos'!$B21),"S","")),"")</f>
        <v/>
      </c>
      <c r="P21" s="19" t="str">
        <f>IFERROR(IF(VLOOKUP(P$10,'Quadro Geral'!$D$10:$H$31,3,FALSE)='Matriz Objetivos x Projetos'!$B21,"P",IF(OR(VLOOKUP('Matriz Objetivos x Projetos'!P$10,'Quadro Geral'!$D$10:$H$31,4,FALSE)='Matriz Objetivos x Projetos'!$B21,VLOOKUP('Matriz Objetivos x Projetos'!P$10,'Quadro Geral'!$D$10:$H$25,5,FALSE)='Matriz Objetivos x Projetos'!$B21),"S","")),"")</f>
        <v/>
      </c>
      <c r="Q21" s="19" t="str">
        <f>IFERROR(IF(VLOOKUP(Q$10,'Quadro Geral'!$D$10:$H$31,3,FALSE)='Matriz Objetivos x Projetos'!$B21,"P",IF(OR(VLOOKUP('Matriz Objetivos x Projetos'!Q$10,'Quadro Geral'!$D$10:$H$31,4,FALSE)='Matriz Objetivos x Projetos'!$B21,VLOOKUP('Matriz Objetivos x Projetos'!Q$10,'Quadro Geral'!$D$10:$H$25,5,FALSE)='Matriz Objetivos x Projetos'!$B21),"S","")),"")</f>
        <v/>
      </c>
      <c r="R21" s="19" t="str">
        <f>IFERROR(IF(VLOOKUP(R$10,'Quadro Geral'!$D$10:$H$31,3,FALSE)='Matriz Objetivos x Projetos'!$B21,"P",IF(OR(VLOOKUP('Matriz Objetivos x Projetos'!R$10,'Quadro Geral'!$D$10:$H$31,4,FALSE)='Matriz Objetivos x Projetos'!$B21,VLOOKUP('Matriz Objetivos x Projetos'!R$10,'Quadro Geral'!$D$10:$H$25,5,FALSE)='Matriz Objetivos x Projetos'!$B21),"S","")),"")</f>
        <v/>
      </c>
      <c r="S21" s="19" t="str">
        <f>IFERROR(IF(VLOOKUP(S$10,'Quadro Geral'!$D$10:$H$31,3,FALSE)='Matriz Objetivos x Projetos'!$B21,"P",IF(OR(VLOOKUP('Matriz Objetivos x Projetos'!S$10,'Quadro Geral'!$D$10:$H$31,4,FALSE)='Matriz Objetivos x Projetos'!$B21,VLOOKUP('Matriz Objetivos x Projetos'!S$10,'Quadro Geral'!$D$10:$H$25,5,FALSE)='Matriz Objetivos x Projetos'!$B21),"S","")),"")</f>
        <v/>
      </c>
      <c r="T21" s="19" t="str">
        <f>IFERROR(IF(VLOOKUP(T$10,'Quadro Geral'!$D$10:$H$31,3,FALSE)='Matriz Objetivos x Projetos'!$B21,"P",IF(OR(VLOOKUP('Matriz Objetivos x Projetos'!T$10,'Quadro Geral'!$D$10:$H$31,4,FALSE)='Matriz Objetivos x Projetos'!$B21,VLOOKUP('Matriz Objetivos x Projetos'!T$10,'Quadro Geral'!$D$10:$H$25,5,FALSE)='Matriz Objetivos x Projetos'!$B21),"S","")),"")</f>
        <v/>
      </c>
      <c r="U21" s="19" t="str">
        <f>IFERROR(IF(VLOOKUP(U$10,'Quadro Geral'!$D$10:$H$31,3,FALSE)='Matriz Objetivos x Projetos'!$B21,"P",IF(OR(VLOOKUP('Matriz Objetivos x Projetos'!U$10,'Quadro Geral'!$D$10:$H$31,4,FALSE)='Matriz Objetivos x Projetos'!$B21,VLOOKUP('Matriz Objetivos x Projetos'!U$10,'Quadro Geral'!$D$10:$H$25,5,FALSE)='Matriz Objetivos x Projetos'!$B21),"S","")),"")</f>
        <v/>
      </c>
      <c r="V21" s="19" t="str">
        <f>IFERROR(IF(VLOOKUP(V$10,'Quadro Geral'!$D$10:$H$31,3,FALSE)='Matriz Objetivos x Projetos'!$B21,"P",IF(OR(VLOOKUP('Matriz Objetivos x Projetos'!V$10,'Quadro Geral'!$D$10:$H$31,4,FALSE)='Matriz Objetivos x Projetos'!$B21,VLOOKUP('Matriz Objetivos x Projetos'!V$10,'Quadro Geral'!$D$10:$H$25,5,FALSE)='Matriz Objetivos x Projetos'!$B21),"S","")),"")</f>
        <v/>
      </c>
      <c r="W21" s="16">
        <f t="shared" si="0"/>
        <v>0</v>
      </c>
      <c r="X21" s="15" t="str">
        <f t="shared" si="1"/>
        <v>Processos Internos</v>
      </c>
    </row>
    <row r="22" spans="1:24" s="17" customFormat="1" ht="45" customHeight="1" x14ac:dyDescent="0.2">
      <c r="A22" s="374"/>
      <c r="B22" s="67" t="s">
        <v>80</v>
      </c>
      <c r="C22" s="19" t="str">
        <f>IFERROR(IF(VLOOKUP(C$10,'Quadro Geral'!$D$10:$H$31,3,FALSE)='Matriz Objetivos x Projetos'!$B22,"P",IF(OR(VLOOKUP('Matriz Objetivos x Projetos'!C$10,'Quadro Geral'!$D$10:$H$31,4,FALSE)='Matriz Objetivos x Projetos'!$B22,VLOOKUP('Matriz Objetivos x Projetos'!C$10,'Quadro Geral'!$D$10:$H$25,5,FALSE)='Matriz Objetivos x Projetos'!$B22),"S","")),"")</f>
        <v/>
      </c>
      <c r="D22" s="19" t="str">
        <f>IFERROR(IF(VLOOKUP(D$10,'Quadro Geral'!$D$10:$H$31,3,FALSE)='Matriz Objetivos x Projetos'!$B22,"P",IF(OR(VLOOKUP('Matriz Objetivos x Projetos'!D$10,'Quadro Geral'!$D$10:$H$31,4,FALSE)='Matriz Objetivos x Projetos'!$B22,VLOOKUP('Matriz Objetivos x Projetos'!D$10,'Quadro Geral'!$D$10:$H$25,5,FALSE)='Matriz Objetivos x Projetos'!$B22),"S","")),"")</f>
        <v/>
      </c>
      <c r="E22" s="19" t="str">
        <f>IFERROR(IF(VLOOKUP(E$10,'Quadro Geral'!$D$10:$H$31,3,FALSE)='Matriz Objetivos x Projetos'!$B22,"P",IF(OR(VLOOKUP('Matriz Objetivos x Projetos'!E$10,'Quadro Geral'!$D$10:$H$31,4,FALSE)='Matriz Objetivos x Projetos'!$B22,VLOOKUP('Matriz Objetivos x Projetos'!E$10,'Quadro Geral'!$D$10:$H$25,5,FALSE)='Matriz Objetivos x Projetos'!$B22),"S","")),"")</f>
        <v/>
      </c>
      <c r="F22" s="19" t="str">
        <f>IFERROR(IF(VLOOKUP(F$10,'Quadro Geral'!$D$10:$H$31,3,FALSE)='Matriz Objetivos x Projetos'!$B22,"P",IF(OR(VLOOKUP('Matriz Objetivos x Projetos'!F$10,'Quadro Geral'!$D$10:$H$31,4,FALSE)='Matriz Objetivos x Projetos'!$B22,VLOOKUP('Matriz Objetivos x Projetos'!F$10,'Quadro Geral'!$D$10:$H$25,5,FALSE)='Matriz Objetivos x Projetos'!$B22),"S","")),"")</f>
        <v/>
      </c>
      <c r="G22" s="19" t="str">
        <f>IFERROR(IF(VLOOKUP(G$10,'Quadro Geral'!$D$10:$H$31,3,FALSE)='Matriz Objetivos x Projetos'!$B22,"P",IF(OR(VLOOKUP('Matriz Objetivos x Projetos'!G$10,'Quadro Geral'!$D$10:$H$31,4,FALSE)='Matriz Objetivos x Projetos'!$B22,VLOOKUP('Matriz Objetivos x Projetos'!G$10,'Quadro Geral'!$D$10:$H$25,5,FALSE)='Matriz Objetivos x Projetos'!$B22),"S","")),"")</f>
        <v/>
      </c>
      <c r="H22" s="19" t="str">
        <f>IFERROR(IF(VLOOKUP(H$10,'Quadro Geral'!$D$10:$H$31,3,FALSE)='Matriz Objetivos x Projetos'!$B22,"P",IF(OR(VLOOKUP('Matriz Objetivos x Projetos'!H$10,'Quadro Geral'!$D$10:$H$31,4,FALSE)='Matriz Objetivos x Projetos'!$B22,VLOOKUP('Matriz Objetivos x Projetos'!H$10,'Quadro Geral'!$D$10:$H$25,5,FALSE)='Matriz Objetivos x Projetos'!$B22),"S","")),"")</f>
        <v/>
      </c>
      <c r="I22" s="19" t="str">
        <f>IFERROR(IF(VLOOKUP(I$10,'Quadro Geral'!$D$10:$H$31,3,FALSE)='Matriz Objetivos x Projetos'!$B22,"P",IF(OR(VLOOKUP('Matriz Objetivos x Projetos'!I$10,'Quadro Geral'!$D$10:$H$31,4,FALSE)='Matriz Objetivos x Projetos'!$B22,VLOOKUP('Matriz Objetivos x Projetos'!I$10,'Quadro Geral'!$D$10:$H$25,5,FALSE)='Matriz Objetivos x Projetos'!$B22),"S","")),"")</f>
        <v/>
      </c>
      <c r="J22" s="19" t="str">
        <f>IFERROR(IF(VLOOKUP(J$10,'Quadro Geral'!$D$10:$H$31,3,FALSE)='Matriz Objetivos x Projetos'!$B22,"P",IF(OR(VLOOKUP('Matriz Objetivos x Projetos'!J$10,'Quadro Geral'!$D$10:$H$31,4,FALSE)='Matriz Objetivos x Projetos'!$B22,VLOOKUP('Matriz Objetivos x Projetos'!J$10,'Quadro Geral'!$D$10:$H$25,5,FALSE)='Matriz Objetivos x Projetos'!$B22),"S","")),"")</f>
        <v/>
      </c>
      <c r="K22" s="19" t="str">
        <f>IFERROR(IF(VLOOKUP(K$10,'Quadro Geral'!$D$10:$H$31,3,FALSE)='Matriz Objetivos x Projetos'!$B22,"P",IF(OR(VLOOKUP('Matriz Objetivos x Projetos'!K$10,'Quadro Geral'!$D$10:$H$31,4,FALSE)='Matriz Objetivos x Projetos'!$B22,VLOOKUP('Matriz Objetivos x Projetos'!K$10,'Quadro Geral'!$D$10:$H$25,5,FALSE)='Matriz Objetivos x Projetos'!$B22),"S","")),"")</f>
        <v/>
      </c>
      <c r="L22" s="19" t="str">
        <f>IFERROR(IF(VLOOKUP(L$10,'Quadro Geral'!$D$10:$H$31,3,FALSE)='Matriz Objetivos x Projetos'!$B22,"P",IF(OR(VLOOKUP('Matriz Objetivos x Projetos'!L$10,'Quadro Geral'!$D$10:$H$31,4,FALSE)='Matriz Objetivos x Projetos'!$B22,VLOOKUP('Matriz Objetivos x Projetos'!L$10,'Quadro Geral'!$D$10:$H$25,5,FALSE)='Matriz Objetivos x Projetos'!$B22),"S","")),"")</f>
        <v/>
      </c>
      <c r="M22" s="19" t="str">
        <f>IFERROR(IF(VLOOKUP(M$10,'Quadro Geral'!$D$10:$H$31,3,FALSE)='Matriz Objetivos x Projetos'!$B22,"P",IF(OR(VLOOKUP('Matriz Objetivos x Projetos'!M$10,'Quadro Geral'!$D$10:$H$31,4,FALSE)='Matriz Objetivos x Projetos'!$B22,VLOOKUP('Matriz Objetivos x Projetos'!M$10,'Quadro Geral'!$D$10:$H$25,5,FALSE)='Matriz Objetivos x Projetos'!$B22),"S","")),"")</f>
        <v/>
      </c>
      <c r="N22" s="19" t="str">
        <f>IFERROR(IF(VLOOKUP(N$10,'Quadro Geral'!$D$10:$H$31,3,FALSE)='Matriz Objetivos x Projetos'!$B22,"P",IF(OR(VLOOKUP('Matriz Objetivos x Projetos'!N$10,'Quadro Geral'!$D$10:$H$31,4,FALSE)='Matriz Objetivos x Projetos'!$B22,VLOOKUP('Matriz Objetivos x Projetos'!N$10,'Quadro Geral'!$D$10:$H$25,5,FALSE)='Matriz Objetivos x Projetos'!$B22),"S","")),"")</f>
        <v/>
      </c>
      <c r="O22" s="19" t="str">
        <f>IFERROR(IF(VLOOKUP(O$10,'Quadro Geral'!$D$10:$H$31,3,FALSE)='Matriz Objetivos x Projetos'!$B22,"P",IF(OR(VLOOKUP('Matriz Objetivos x Projetos'!O$10,'Quadro Geral'!$D$10:$H$31,4,FALSE)='Matriz Objetivos x Projetos'!$B22,VLOOKUP('Matriz Objetivos x Projetos'!O$10,'Quadro Geral'!$D$10:$H$25,5,FALSE)='Matriz Objetivos x Projetos'!$B22),"S","")),"")</f>
        <v/>
      </c>
      <c r="P22" s="19" t="str">
        <f>IFERROR(IF(VLOOKUP(P$10,'Quadro Geral'!$D$10:$H$31,3,FALSE)='Matriz Objetivos x Projetos'!$B22,"P",IF(OR(VLOOKUP('Matriz Objetivos x Projetos'!P$10,'Quadro Geral'!$D$10:$H$31,4,FALSE)='Matriz Objetivos x Projetos'!$B22,VLOOKUP('Matriz Objetivos x Projetos'!P$10,'Quadro Geral'!$D$10:$H$25,5,FALSE)='Matriz Objetivos x Projetos'!$B22),"S","")),"")</f>
        <v/>
      </c>
      <c r="Q22" s="19" t="str">
        <f>IFERROR(IF(VLOOKUP(Q$10,'Quadro Geral'!$D$10:$H$31,3,FALSE)='Matriz Objetivos x Projetos'!$B22,"P",IF(OR(VLOOKUP('Matriz Objetivos x Projetos'!Q$10,'Quadro Geral'!$D$10:$H$31,4,FALSE)='Matriz Objetivos x Projetos'!$B22,VLOOKUP('Matriz Objetivos x Projetos'!Q$10,'Quadro Geral'!$D$10:$H$25,5,FALSE)='Matriz Objetivos x Projetos'!$B22),"S","")),"")</f>
        <v>P</v>
      </c>
      <c r="R22" s="19" t="str">
        <f>IFERROR(IF(VLOOKUP(R$10,'Quadro Geral'!$D$10:$H$31,3,FALSE)='Matriz Objetivos x Projetos'!$B22,"P",IF(OR(VLOOKUP('Matriz Objetivos x Projetos'!R$10,'Quadro Geral'!$D$10:$H$31,4,FALSE)='Matriz Objetivos x Projetos'!$B22,VLOOKUP('Matriz Objetivos x Projetos'!R$10,'Quadro Geral'!$D$10:$H$25,5,FALSE)='Matriz Objetivos x Projetos'!$B22),"S","")),"")</f>
        <v/>
      </c>
      <c r="S22" s="19" t="str">
        <f>IFERROR(IF(VLOOKUP(S$10,'Quadro Geral'!$D$10:$H$31,3,FALSE)='Matriz Objetivos x Projetos'!$B22,"P",IF(OR(VLOOKUP('Matriz Objetivos x Projetos'!S$10,'Quadro Geral'!$D$10:$H$31,4,FALSE)='Matriz Objetivos x Projetos'!$B22,VLOOKUP('Matriz Objetivos x Projetos'!S$10,'Quadro Geral'!$D$10:$H$25,5,FALSE)='Matriz Objetivos x Projetos'!$B22),"S","")),"")</f>
        <v/>
      </c>
      <c r="T22" s="19" t="str">
        <f>IFERROR(IF(VLOOKUP(T$10,'Quadro Geral'!$D$10:$H$31,3,FALSE)='Matriz Objetivos x Projetos'!$B22,"P",IF(OR(VLOOKUP('Matriz Objetivos x Projetos'!T$10,'Quadro Geral'!$D$10:$H$31,4,FALSE)='Matriz Objetivos x Projetos'!$B22,VLOOKUP('Matriz Objetivos x Projetos'!T$10,'Quadro Geral'!$D$10:$H$25,5,FALSE)='Matriz Objetivos x Projetos'!$B22),"S","")),"")</f>
        <v/>
      </c>
      <c r="U22" s="19" t="str">
        <f>IFERROR(IF(VLOOKUP(U$10,'Quadro Geral'!$D$10:$H$31,3,FALSE)='Matriz Objetivos x Projetos'!$B22,"P",IF(OR(VLOOKUP('Matriz Objetivos x Projetos'!U$10,'Quadro Geral'!$D$10:$H$31,4,FALSE)='Matriz Objetivos x Projetos'!$B22,VLOOKUP('Matriz Objetivos x Projetos'!U$10,'Quadro Geral'!$D$10:$H$25,5,FALSE)='Matriz Objetivos x Projetos'!$B22),"S","")),"")</f>
        <v/>
      </c>
      <c r="V22" s="19" t="str">
        <f>IFERROR(IF(VLOOKUP(V$10,'Quadro Geral'!$D$10:$H$31,3,FALSE)='Matriz Objetivos x Projetos'!$B22,"P",IF(OR(VLOOKUP('Matriz Objetivos x Projetos'!V$10,'Quadro Geral'!$D$10:$H$31,4,FALSE)='Matriz Objetivos x Projetos'!$B22,VLOOKUP('Matriz Objetivos x Projetos'!V$10,'Quadro Geral'!$D$10:$H$25,5,FALSE)='Matriz Objetivos x Projetos'!$B22),"S","")),"")</f>
        <v/>
      </c>
      <c r="W22" s="16">
        <f t="shared" si="0"/>
        <v>0</v>
      </c>
      <c r="X22" s="15" t="str">
        <f t="shared" si="1"/>
        <v>Processos Internos</v>
      </c>
    </row>
    <row r="23" spans="1:24" ht="45" customHeight="1" x14ac:dyDescent="0.2">
      <c r="A23" s="374"/>
      <c r="B23" s="67" t="s">
        <v>83</v>
      </c>
      <c r="C23" s="19" t="str">
        <f>IFERROR(IF(VLOOKUP(C$10,'Quadro Geral'!$D$10:$H$31,3,FALSE)='Matriz Objetivos x Projetos'!$B23,"P",IF(OR(VLOOKUP('Matriz Objetivos x Projetos'!C$10,'Quadro Geral'!$D$10:$H$31,4,FALSE)='Matriz Objetivos x Projetos'!$B23,VLOOKUP('Matriz Objetivos x Projetos'!C$10,'Quadro Geral'!$D$10:$H$25,5,FALSE)='Matriz Objetivos x Projetos'!$B23),"S","")),"")</f>
        <v/>
      </c>
      <c r="D23" s="19" t="str">
        <f>IFERROR(IF(VLOOKUP(D$10,'Quadro Geral'!$D$10:$H$31,3,FALSE)='Matriz Objetivos x Projetos'!$B23,"P",IF(OR(VLOOKUP('Matriz Objetivos x Projetos'!D$10,'Quadro Geral'!$D$10:$H$31,4,FALSE)='Matriz Objetivos x Projetos'!$B23,VLOOKUP('Matriz Objetivos x Projetos'!D$10,'Quadro Geral'!$D$10:$H$25,5,FALSE)='Matriz Objetivos x Projetos'!$B23),"S","")),"")</f>
        <v/>
      </c>
      <c r="E23" s="19" t="str">
        <f>IFERROR(IF(VLOOKUP(E$10,'Quadro Geral'!$D$10:$H$31,3,FALSE)='Matriz Objetivos x Projetos'!$B23,"P",IF(OR(VLOOKUP('Matriz Objetivos x Projetos'!E$10,'Quadro Geral'!$D$10:$H$31,4,FALSE)='Matriz Objetivos x Projetos'!$B23,VLOOKUP('Matriz Objetivos x Projetos'!E$10,'Quadro Geral'!$D$10:$H$25,5,FALSE)='Matriz Objetivos x Projetos'!$B23),"S","")),"")</f>
        <v/>
      </c>
      <c r="F23" s="19" t="str">
        <f>IFERROR(IF(VLOOKUP(F$10,'Quadro Geral'!$D$10:$H$31,3,FALSE)='Matriz Objetivos x Projetos'!$B23,"P",IF(OR(VLOOKUP('Matriz Objetivos x Projetos'!F$10,'Quadro Geral'!$D$10:$H$31,4,FALSE)='Matriz Objetivos x Projetos'!$B23,VLOOKUP('Matriz Objetivos x Projetos'!F$10,'Quadro Geral'!$D$10:$H$25,5,FALSE)='Matriz Objetivos x Projetos'!$B23),"S","")),"")</f>
        <v/>
      </c>
      <c r="G23" s="19" t="str">
        <f>IFERROR(IF(VLOOKUP(G$10,'Quadro Geral'!$D$10:$H$31,3,FALSE)='Matriz Objetivos x Projetos'!$B23,"P",IF(OR(VLOOKUP('Matriz Objetivos x Projetos'!G$10,'Quadro Geral'!$D$10:$H$31,4,FALSE)='Matriz Objetivos x Projetos'!$B23,VLOOKUP('Matriz Objetivos x Projetos'!G$10,'Quadro Geral'!$D$10:$H$25,5,FALSE)='Matriz Objetivos x Projetos'!$B23),"S","")),"")</f>
        <v/>
      </c>
      <c r="H23" s="19" t="str">
        <f>IFERROR(IF(VLOOKUP(H$10,'Quadro Geral'!$D$10:$H$31,3,FALSE)='Matriz Objetivos x Projetos'!$B23,"P",IF(OR(VLOOKUP('Matriz Objetivos x Projetos'!H$10,'Quadro Geral'!$D$10:$H$31,4,FALSE)='Matriz Objetivos x Projetos'!$B23,VLOOKUP('Matriz Objetivos x Projetos'!H$10,'Quadro Geral'!$D$10:$H$25,5,FALSE)='Matriz Objetivos x Projetos'!$B23),"S","")),"")</f>
        <v>P</v>
      </c>
      <c r="I23" s="19" t="str">
        <f>IFERROR(IF(VLOOKUP(I$10,'Quadro Geral'!$D$10:$H$31,3,FALSE)='Matriz Objetivos x Projetos'!$B23,"P",IF(OR(VLOOKUP('Matriz Objetivos x Projetos'!I$10,'Quadro Geral'!$D$10:$H$31,4,FALSE)='Matriz Objetivos x Projetos'!$B23,VLOOKUP('Matriz Objetivos x Projetos'!I$10,'Quadro Geral'!$D$10:$H$25,5,FALSE)='Matriz Objetivos x Projetos'!$B23),"S","")),"")</f>
        <v>P</v>
      </c>
      <c r="J23" s="19" t="str">
        <f>IFERROR(IF(VLOOKUP(J$10,'Quadro Geral'!$D$10:$H$31,3,FALSE)='Matriz Objetivos x Projetos'!$B23,"P",IF(OR(VLOOKUP('Matriz Objetivos x Projetos'!J$10,'Quadro Geral'!$D$10:$H$31,4,FALSE)='Matriz Objetivos x Projetos'!$B23,VLOOKUP('Matriz Objetivos x Projetos'!J$10,'Quadro Geral'!$D$10:$H$25,5,FALSE)='Matriz Objetivos x Projetos'!$B23),"S","")),"")</f>
        <v/>
      </c>
      <c r="K23" s="19" t="str">
        <f>IFERROR(IF(VLOOKUP(K$10,'Quadro Geral'!$D$10:$H$31,3,FALSE)='Matriz Objetivos x Projetos'!$B23,"P",IF(OR(VLOOKUP('Matriz Objetivos x Projetos'!K$10,'Quadro Geral'!$D$10:$H$31,4,FALSE)='Matriz Objetivos x Projetos'!$B23,VLOOKUP('Matriz Objetivos x Projetos'!K$10,'Quadro Geral'!$D$10:$H$25,5,FALSE)='Matriz Objetivos x Projetos'!$B23),"S","")),"")</f>
        <v/>
      </c>
      <c r="L23" s="19" t="str">
        <f>IFERROR(IF(VLOOKUP(L$10,'Quadro Geral'!$D$10:$H$31,3,FALSE)='Matriz Objetivos x Projetos'!$B23,"P",IF(OR(VLOOKUP('Matriz Objetivos x Projetos'!L$10,'Quadro Geral'!$D$10:$H$31,4,FALSE)='Matriz Objetivos x Projetos'!$B23,VLOOKUP('Matriz Objetivos x Projetos'!L$10,'Quadro Geral'!$D$10:$H$25,5,FALSE)='Matriz Objetivos x Projetos'!$B23),"S","")),"")</f>
        <v/>
      </c>
      <c r="M23" s="19" t="str">
        <f>IFERROR(IF(VLOOKUP(M$10,'Quadro Geral'!$D$10:$H$31,3,FALSE)='Matriz Objetivos x Projetos'!$B23,"P",IF(OR(VLOOKUP('Matriz Objetivos x Projetos'!M$10,'Quadro Geral'!$D$10:$H$31,4,FALSE)='Matriz Objetivos x Projetos'!$B23,VLOOKUP('Matriz Objetivos x Projetos'!M$10,'Quadro Geral'!$D$10:$H$25,5,FALSE)='Matriz Objetivos x Projetos'!$B23),"S","")),"")</f>
        <v>P</v>
      </c>
      <c r="N23" s="19" t="str">
        <f>IFERROR(IF(VLOOKUP(N$10,'Quadro Geral'!$D$10:$H$31,3,FALSE)='Matriz Objetivos x Projetos'!$B23,"P",IF(OR(VLOOKUP('Matriz Objetivos x Projetos'!N$10,'Quadro Geral'!$D$10:$H$31,4,FALSE)='Matriz Objetivos x Projetos'!$B23,VLOOKUP('Matriz Objetivos x Projetos'!N$10,'Quadro Geral'!$D$10:$H$25,5,FALSE)='Matriz Objetivos x Projetos'!$B23),"S","")),"")</f>
        <v/>
      </c>
      <c r="O23" s="19" t="str">
        <f>IFERROR(IF(VLOOKUP(O$10,'Quadro Geral'!$D$10:$H$31,3,FALSE)='Matriz Objetivos x Projetos'!$B23,"P",IF(OR(VLOOKUP('Matriz Objetivos x Projetos'!O$10,'Quadro Geral'!$D$10:$H$31,4,FALSE)='Matriz Objetivos x Projetos'!$B23,VLOOKUP('Matriz Objetivos x Projetos'!O$10,'Quadro Geral'!$D$10:$H$25,5,FALSE)='Matriz Objetivos x Projetos'!$B23),"S","")),"")</f>
        <v/>
      </c>
      <c r="P23" s="19" t="str">
        <f>IFERROR(IF(VLOOKUP(P$10,'Quadro Geral'!$D$10:$H$31,3,FALSE)='Matriz Objetivos x Projetos'!$B23,"P",IF(OR(VLOOKUP('Matriz Objetivos x Projetos'!P$10,'Quadro Geral'!$D$10:$H$31,4,FALSE)='Matriz Objetivos x Projetos'!$B23,VLOOKUP('Matriz Objetivos x Projetos'!P$10,'Quadro Geral'!$D$10:$H$25,5,FALSE)='Matriz Objetivos x Projetos'!$B23),"S","")),"")</f>
        <v/>
      </c>
      <c r="Q23" s="19" t="str">
        <f>IFERROR(IF(VLOOKUP(Q$10,'Quadro Geral'!$D$10:$H$31,3,FALSE)='Matriz Objetivos x Projetos'!$B23,"P",IF(OR(VLOOKUP('Matriz Objetivos x Projetos'!Q$10,'Quadro Geral'!$D$10:$H$31,4,FALSE)='Matriz Objetivos x Projetos'!$B23,VLOOKUP('Matriz Objetivos x Projetos'!Q$10,'Quadro Geral'!$D$10:$H$25,5,FALSE)='Matriz Objetivos x Projetos'!$B23),"S","")),"")</f>
        <v/>
      </c>
      <c r="R23" s="19" t="str">
        <f>IFERROR(IF(VLOOKUP(R$10,'Quadro Geral'!$D$10:$H$31,3,FALSE)='Matriz Objetivos x Projetos'!$B23,"P",IF(OR(VLOOKUP('Matriz Objetivos x Projetos'!R$10,'Quadro Geral'!$D$10:$H$31,4,FALSE)='Matriz Objetivos x Projetos'!$B23,VLOOKUP('Matriz Objetivos x Projetos'!R$10,'Quadro Geral'!$D$10:$H$25,5,FALSE)='Matriz Objetivos x Projetos'!$B23),"S","")),"")</f>
        <v/>
      </c>
      <c r="S23" s="19" t="str">
        <f>IFERROR(IF(VLOOKUP(S$10,'Quadro Geral'!$D$10:$H$31,3,FALSE)='Matriz Objetivos x Projetos'!$B23,"P",IF(OR(VLOOKUP('Matriz Objetivos x Projetos'!S$10,'Quadro Geral'!$D$10:$H$31,4,FALSE)='Matriz Objetivos x Projetos'!$B23,VLOOKUP('Matriz Objetivos x Projetos'!S$10,'Quadro Geral'!$D$10:$H$25,5,FALSE)='Matriz Objetivos x Projetos'!$B23),"S","")),"")</f>
        <v/>
      </c>
      <c r="T23" s="19" t="str">
        <f>IFERROR(IF(VLOOKUP(T$10,'Quadro Geral'!$D$10:$H$31,3,FALSE)='Matriz Objetivos x Projetos'!$B23,"P",IF(OR(VLOOKUP('Matriz Objetivos x Projetos'!T$10,'Quadro Geral'!$D$10:$H$31,4,FALSE)='Matriz Objetivos x Projetos'!$B23,VLOOKUP('Matriz Objetivos x Projetos'!T$10,'Quadro Geral'!$D$10:$H$25,5,FALSE)='Matriz Objetivos x Projetos'!$B23),"S","")),"")</f>
        <v/>
      </c>
      <c r="U23" s="19" t="str">
        <f>IFERROR(IF(VLOOKUP(U$10,'Quadro Geral'!$D$10:$H$31,3,FALSE)='Matriz Objetivos x Projetos'!$B23,"P",IF(OR(VLOOKUP('Matriz Objetivos x Projetos'!U$10,'Quadro Geral'!$D$10:$H$31,4,FALSE)='Matriz Objetivos x Projetos'!$B23,VLOOKUP('Matriz Objetivos x Projetos'!U$10,'Quadro Geral'!$D$10:$H$25,5,FALSE)='Matriz Objetivos x Projetos'!$B23),"S","")),"")</f>
        <v/>
      </c>
      <c r="V23" s="19" t="str">
        <f>IFERROR(IF(VLOOKUP(V$10,'Quadro Geral'!$D$10:$H$31,3,FALSE)='Matriz Objetivos x Projetos'!$B23,"P",IF(OR(VLOOKUP('Matriz Objetivos x Projetos'!V$10,'Quadro Geral'!$D$10:$H$31,4,FALSE)='Matriz Objetivos x Projetos'!$B23,VLOOKUP('Matriz Objetivos x Projetos'!V$10,'Quadro Geral'!$D$10:$H$25,5,FALSE)='Matriz Objetivos x Projetos'!$B23),"S","")),"")</f>
        <v/>
      </c>
      <c r="W23" s="16">
        <f t="shared" si="0"/>
        <v>0</v>
      </c>
      <c r="X23" s="15" t="str">
        <f t="shared" si="1"/>
        <v>Processos Internos</v>
      </c>
    </row>
    <row r="24" spans="1:24" ht="45" customHeight="1" x14ac:dyDescent="0.2">
      <c r="A24" s="374"/>
      <c r="B24" s="67" t="s">
        <v>89</v>
      </c>
      <c r="C24" s="19" t="str">
        <f>IFERROR(IF(VLOOKUP(C$10,'Quadro Geral'!$D$10:$H$31,3,FALSE)='Matriz Objetivos x Projetos'!$B24,"P",IF(OR(VLOOKUP('Matriz Objetivos x Projetos'!C$10,'Quadro Geral'!$D$10:$H$31,4,FALSE)='Matriz Objetivos x Projetos'!$B24,VLOOKUP('Matriz Objetivos x Projetos'!C$10,'Quadro Geral'!$D$10:$H$25,5,FALSE)='Matriz Objetivos x Projetos'!$B24),"S","")),"")</f>
        <v>P</v>
      </c>
      <c r="D24" s="19" t="str">
        <f>IFERROR(IF(VLOOKUP(D$10,'Quadro Geral'!$D$10:$H$31,3,FALSE)='Matriz Objetivos x Projetos'!$B24,"P",IF(OR(VLOOKUP('Matriz Objetivos x Projetos'!D$10,'Quadro Geral'!$D$10:$H$31,4,FALSE)='Matriz Objetivos x Projetos'!$B24,VLOOKUP('Matriz Objetivos x Projetos'!D$10,'Quadro Geral'!$D$10:$H$25,5,FALSE)='Matriz Objetivos x Projetos'!$B24),"S","")),"")</f>
        <v>S</v>
      </c>
      <c r="E24" s="19" t="str">
        <f>IFERROR(IF(VLOOKUP(E$10,'Quadro Geral'!$D$10:$H$31,3,FALSE)='Matriz Objetivos x Projetos'!$B24,"P",IF(OR(VLOOKUP('Matriz Objetivos x Projetos'!E$10,'Quadro Geral'!$D$10:$H$31,4,FALSE)='Matriz Objetivos x Projetos'!$B24,VLOOKUP('Matriz Objetivos x Projetos'!E$10,'Quadro Geral'!$D$10:$H$25,5,FALSE)='Matriz Objetivos x Projetos'!$B24),"S","")),"")</f>
        <v>S</v>
      </c>
      <c r="F24" s="19" t="str">
        <f>IFERROR(IF(VLOOKUP(F$10,'Quadro Geral'!$D$10:$H$31,3,FALSE)='Matriz Objetivos x Projetos'!$B24,"P",IF(OR(VLOOKUP('Matriz Objetivos x Projetos'!F$10,'Quadro Geral'!$D$10:$H$31,4,FALSE)='Matriz Objetivos x Projetos'!$B24,VLOOKUP('Matriz Objetivos x Projetos'!F$10,'Quadro Geral'!$D$10:$H$25,5,FALSE)='Matriz Objetivos x Projetos'!$B24),"S","")),"")</f>
        <v/>
      </c>
      <c r="G24" s="19" t="str">
        <f>IFERROR(IF(VLOOKUP(G$10,'Quadro Geral'!$D$10:$H$31,3,FALSE)='Matriz Objetivos x Projetos'!$B24,"P",IF(OR(VLOOKUP('Matriz Objetivos x Projetos'!G$10,'Quadro Geral'!$D$10:$H$31,4,FALSE)='Matriz Objetivos x Projetos'!$B24,VLOOKUP('Matriz Objetivos x Projetos'!G$10,'Quadro Geral'!$D$10:$H$25,5,FALSE)='Matriz Objetivos x Projetos'!$B24),"S","")),"")</f>
        <v/>
      </c>
      <c r="H24" s="19" t="str">
        <f>IFERROR(IF(VLOOKUP(H$10,'Quadro Geral'!$D$10:$H$31,3,FALSE)='Matriz Objetivos x Projetos'!$B24,"P",IF(OR(VLOOKUP('Matriz Objetivos x Projetos'!H$10,'Quadro Geral'!$D$10:$H$31,4,FALSE)='Matriz Objetivos x Projetos'!$B24,VLOOKUP('Matriz Objetivos x Projetos'!H$10,'Quadro Geral'!$D$10:$H$25,5,FALSE)='Matriz Objetivos x Projetos'!$B24),"S","")),"")</f>
        <v/>
      </c>
      <c r="I24" s="19" t="str">
        <f>IFERROR(IF(VLOOKUP(I$10,'Quadro Geral'!$D$10:$H$31,3,FALSE)='Matriz Objetivos x Projetos'!$B24,"P",IF(OR(VLOOKUP('Matriz Objetivos x Projetos'!I$10,'Quadro Geral'!$D$10:$H$31,4,FALSE)='Matriz Objetivos x Projetos'!$B24,VLOOKUP('Matriz Objetivos x Projetos'!I$10,'Quadro Geral'!$D$10:$H$25,5,FALSE)='Matriz Objetivos x Projetos'!$B24),"S","")),"")</f>
        <v/>
      </c>
      <c r="J24" s="19" t="str">
        <f>IFERROR(IF(VLOOKUP(J$10,'Quadro Geral'!$D$10:$H$31,3,FALSE)='Matriz Objetivos x Projetos'!$B24,"P",IF(OR(VLOOKUP('Matriz Objetivos x Projetos'!J$10,'Quadro Geral'!$D$10:$H$31,4,FALSE)='Matriz Objetivos x Projetos'!$B24,VLOOKUP('Matriz Objetivos x Projetos'!J$10,'Quadro Geral'!$D$10:$H$25,5,FALSE)='Matriz Objetivos x Projetos'!$B24),"S","")),"")</f>
        <v/>
      </c>
      <c r="K24" s="19" t="str">
        <f>IFERROR(IF(VLOOKUP(K$10,'Quadro Geral'!$D$10:$H$31,3,FALSE)='Matriz Objetivos x Projetos'!$B24,"P",IF(OR(VLOOKUP('Matriz Objetivos x Projetos'!K$10,'Quadro Geral'!$D$10:$H$31,4,FALSE)='Matriz Objetivos x Projetos'!$B24,VLOOKUP('Matriz Objetivos x Projetos'!K$10,'Quadro Geral'!$D$10:$H$25,5,FALSE)='Matriz Objetivos x Projetos'!$B24),"S","")),"")</f>
        <v/>
      </c>
      <c r="L24" s="19" t="str">
        <f>IFERROR(IF(VLOOKUP(L$10,'Quadro Geral'!$D$10:$H$31,3,FALSE)='Matriz Objetivos x Projetos'!$B24,"P",IF(OR(VLOOKUP('Matriz Objetivos x Projetos'!L$10,'Quadro Geral'!$D$10:$H$31,4,FALSE)='Matriz Objetivos x Projetos'!$B24,VLOOKUP('Matriz Objetivos x Projetos'!L$10,'Quadro Geral'!$D$10:$H$25,5,FALSE)='Matriz Objetivos x Projetos'!$B24),"S","")),"")</f>
        <v/>
      </c>
      <c r="M24" s="19" t="str">
        <f>IFERROR(IF(VLOOKUP(M$10,'Quadro Geral'!$D$10:$H$31,3,FALSE)='Matriz Objetivos x Projetos'!$B24,"P",IF(OR(VLOOKUP('Matriz Objetivos x Projetos'!M$10,'Quadro Geral'!$D$10:$H$31,4,FALSE)='Matriz Objetivos x Projetos'!$B24,VLOOKUP('Matriz Objetivos x Projetos'!M$10,'Quadro Geral'!$D$10:$H$25,5,FALSE)='Matriz Objetivos x Projetos'!$B24),"S","")),"")</f>
        <v/>
      </c>
      <c r="N24" s="19" t="str">
        <f>IFERROR(IF(VLOOKUP(N$10,'Quadro Geral'!$D$10:$H$31,3,FALSE)='Matriz Objetivos x Projetos'!$B24,"P",IF(OR(VLOOKUP('Matriz Objetivos x Projetos'!N$10,'Quadro Geral'!$D$10:$H$31,4,FALSE)='Matriz Objetivos x Projetos'!$B24,VLOOKUP('Matriz Objetivos x Projetos'!N$10,'Quadro Geral'!$D$10:$H$25,5,FALSE)='Matriz Objetivos x Projetos'!$B24),"S","")),"")</f>
        <v>S</v>
      </c>
      <c r="O24" s="19" t="str">
        <f>IFERROR(IF(VLOOKUP(O$10,'Quadro Geral'!$D$10:$H$31,3,FALSE)='Matriz Objetivos x Projetos'!$B24,"P",IF(OR(VLOOKUP('Matriz Objetivos x Projetos'!O$10,'Quadro Geral'!$D$10:$H$31,4,FALSE)='Matriz Objetivos x Projetos'!$B24,VLOOKUP('Matriz Objetivos x Projetos'!O$10,'Quadro Geral'!$D$10:$H$25,5,FALSE)='Matriz Objetivos x Projetos'!$B24),"S","")),"")</f>
        <v/>
      </c>
      <c r="P24" s="19" t="str">
        <f>IFERROR(IF(VLOOKUP(P$10,'Quadro Geral'!$D$10:$H$31,3,FALSE)='Matriz Objetivos x Projetos'!$B24,"P",IF(OR(VLOOKUP('Matriz Objetivos x Projetos'!P$10,'Quadro Geral'!$D$10:$H$31,4,FALSE)='Matriz Objetivos x Projetos'!$B24,VLOOKUP('Matriz Objetivos x Projetos'!P$10,'Quadro Geral'!$D$10:$H$25,5,FALSE)='Matriz Objetivos x Projetos'!$B24),"S","")),"")</f>
        <v/>
      </c>
      <c r="Q24" s="19" t="str">
        <f>IFERROR(IF(VLOOKUP(Q$10,'Quadro Geral'!$D$10:$H$31,3,FALSE)='Matriz Objetivos x Projetos'!$B24,"P",IF(OR(VLOOKUP('Matriz Objetivos x Projetos'!Q$10,'Quadro Geral'!$D$10:$H$31,4,FALSE)='Matriz Objetivos x Projetos'!$B24,VLOOKUP('Matriz Objetivos x Projetos'!Q$10,'Quadro Geral'!$D$10:$H$25,5,FALSE)='Matriz Objetivos x Projetos'!$B24),"S","")),"")</f>
        <v/>
      </c>
      <c r="R24" s="19" t="str">
        <f>IFERROR(IF(VLOOKUP(R$10,'Quadro Geral'!$D$10:$H$31,3,FALSE)='Matriz Objetivos x Projetos'!$B24,"P",IF(OR(VLOOKUP('Matriz Objetivos x Projetos'!R$10,'Quadro Geral'!$D$10:$H$31,4,FALSE)='Matriz Objetivos x Projetos'!$B24,VLOOKUP('Matriz Objetivos x Projetos'!R$10,'Quadro Geral'!$D$10:$H$25,5,FALSE)='Matriz Objetivos x Projetos'!$B24),"S","")),"")</f>
        <v/>
      </c>
      <c r="S24" s="19" t="str">
        <f>IFERROR(IF(VLOOKUP(S$10,'Quadro Geral'!$D$10:$H$31,3,FALSE)='Matriz Objetivos x Projetos'!$B24,"P",IF(OR(VLOOKUP('Matriz Objetivos x Projetos'!S$10,'Quadro Geral'!$D$10:$H$31,4,FALSE)='Matriz Objetivos x Projetos'!$B24,VLOOKUP('Matriz Objetivos x Projetos'!S$10,'Quadro Geral'!$D$10:$H$25,5,FALSE)='Matriz Objetivos x Projetos'!$B24),"S","")),"")</f>
        <v/>
      </c>
      <c r="T24" s="19" t="str">
        <f>IFERROR(IF(VLOOKUP(T$10,'Quadro Geral'!$D$10:$H$31,3,FALSE)='Matriz Objetivos x Projetos'!$B24,"P",IF(OR(VLOOKUP('Matriz Objetivos x Projetos'!T$10,'Quadro Geral'!$D$10:$H$31,4,FALSE)='Matriz Objetivos x Projetos'!$B24,VLOOKUP('Matriz Objetivos x Projetos'!T$10,'Quadro Geral'!$D$10:$H$25,5,FALSE)='Matriz Objetivos x Projetos'!$B24),"S","")),"")</f>
        <v/>
      </c>
      <c r="U24" s="19" t="str">
        <f>IFERROR(IF(VLOOKUP(U$10,'Quadro Geral'!$D$10:$H$31,3,FALSE)='Matriz Objetivos x Projetos'!$B24,"P",IF(OR(VLOOKUP('Matriz Objetivos x Projetos'!U$10,'Quadro Geral'!$D$10:$H$31,4,FALSE)='Matriz Objetivos x Projetos'!$B24,VLOOKUP('Matriz Objetivos x Projetos'!U$10,'Quadro Geral'!$D$10:$H$25,5,FALSE)='Matriz Objetivos x Projetos'!$B24),"S","")),"")</f>
        <v/>
      </c>
      <c r="V24" s="19" t="str">
        <f>IFERROR(IF(VLOOKUP(V$10,'Quadro Geral'!$D$10:$H$31,3,FALSE)='Matriz Objetivos x Projetos'!$B24,"P",IF(OR(VLOOKUP('Matriz Objetivos x Projetos'!V$10,'Quadro Geral'!$D$10:$H$31,4,FALSE)='Matriz Objetivos x Projetos'!$B24,VLOOKUP('Matriz Objetivos x Projetos'!V$10,'Quadro Geral'!$D$10:$H$25,5,FALSE)='Matriz Objetivos x Projetos'!$B24),"S","")),"")</f>
        <v/>
      </c>
      <c r="W24" s="16">
        <f t="shared" si="0"/>
        <v>0</v>
      </c>
      <c r="X24" s="15" t="str">
        <f t="shared" si="1"/>
        <v>Processos Internos</v>
      </c>
    </row>
    <row r="25" spans="1:24" ht="45" customHeight="1" x14ac:dyDescent="0.2">
      <c r="A25" s="170" t="s">
        <v>111</v>
      </c>
      <c r="B25" s="67" t="s">
        <v>91</v>
      </c>
      <c r="C25" s="19" t="str">
        <f>IFERROR(IF(VLOOKUP(C$10,'Quadro Geral'!$D$10:$H$31,3,FALSE)='Matriz Objetivos x Projetos'!$B25,"P",IF(OR(VLOOKUP('Matriz Objetivos x Projetos'!C$10,'Quadro Geral'!$D$10:$H$31,4,FALSE)='Matriz Objetivos x Projetos'!$B25,VLOOKUP('Matriz Objetivos x Projetos'!C$10,'Quadro Geral'!$D$10:$H$25,5,FALSE)='Matriz Objetivos x Projetos'!$B25),"S","")),"")</f>
        <v/>
      </c>
      <c r="D25" s="19" t="str">
        <f>IFERROR(IF(VLOOKUP(D$10,'Quadro Geral'!$D$10:$H$31,3,FALSE)='Matriz Objetivos x Projetos'!$B25,"P",IF(OR(VLOOKUP('Matriz Objetivos x Projetos'!D$10,'Quadro Geral'!$D$10:$H$31,4,FALSE)='Matriz Objetivos x Projetos'!$B25,VLOOKUP('Matriz Objetivos x Projetos'!D$10,'Quadro Geral'!$D$10:$H$25,5,FALSE)='Matriz Objetivos x Projetos'!$B25),"S","")),"")</f>
        <v/>
      </c>
      <c r="E25" s="19" t="str">
        <f>IFERROR(IF(VLOOKUP(E$10,'Quadro Geral'!$D$10:$H$31,3,FALSE)='Matriz Objetivos x Projetos'!$B25,"P",IF(OR(VLOOKUP('Matriz Objetivos x Projetos'!E$10,'Quadro Geral'!$D$10:$H$31,4,FALSE)='Matriz Objetivos x Projetos'!$B25,VLOOKUP('Matriz Objetivos x Projetos'!E$10,'Quadro Geral'!$D$10:$H$25,5,FALSE)='Matriz Objetivos x Projetos'!$B25),"S","")),"")</f>
        <v/>
      </c>
      <c r="F25" s="19" t="str">
        <f>IFERROR(IF(VLOOKUP(F$10,'Quadro Geral'!$D$10:$H$31,3,FALSE)='Matriz Objetivos x Projetos'!$B25,"P",IF(OR(VLOOKUP('Matriz Objetivos x Projetos'!F$10,'Quadro Geral'!$D$10:$H$31,4,FALSE)='Matriz Objetivos x Projetos'!$B25,VLOOKUP('Matriz Objetivos x Projetos'!F$10,'Quadro Geral'!$D$10:$H$25,5,FALSE)='Matriz Objetivos x Projetos'!$B25),"S","")),"")</f>
        <v/>
      </c>
      <c r="G25" s="19" t="str">
        <f>IFERROR(IF(VLOOKUP(G$10,'Quadro Geral'!$D$10:$H$31,3,FALSE)='Matriz Objetivos x Projetos'!$B25,"P",IF(OR(VLOOKUP('Matriz Objetivos x Projetos'!G$10,'Quadro Geral'!$D$10:$H$31,4,FALSE)='Matriz Objetivos x Projetos'!$B25,VLOOKUP('Matriz Objetivos x Projetos'!G$10,'Quadro Geral'!$D$10:$H$25,5,FALSE)='Matriz Objetivos x Projetos'!$B25),"S","")),"")</f>
        <v/>
      </c>
      <c r="H25" s="19" t="str">
        <f>IFERROR(IF(VLOOKUP(H$10,'Quadro Geral'!$D$10:$H$31,3,FALSE)='Matriz Objetivos x Projetos'!$B25,"P",IF(OR(VLOOKUP('Matriz Objetivos x Projetos'!H$10,'Quadro Geral'!$D$10:$H$31,4,FALSE)='Matriz Objetivos x Projetos'!$B25,VLOOKUP('Matriz Objetivos x Projetos'!H$10,'Quadro Geral'!$D$10:$H$25,5,FALSE)='Matriz Objetivos x Projetos'!$B25),"S","")),"")</f>
        <v/>
      </c>
      <c r="I25" s="19" t="str">
        <f>IFERROR(IF(VLOOKUP(I$10,'Quadro Geral'!$D$10:$H$31,3,FALSE)='Matriz Objetivos x Projetos'!$B25,"P",IF(OR(VLOOKUP('Matriz Objetivos x Projetos'!I$10,'Quadro Geral'!$D$10:$H$31,4,FALSE)='Matriz Objetivos x Projetos'!$B25,VLOOKUP('Matriz Objetivos x Projetos'!I$10,'Quadro Geral'!$D$10:$H$25,5,FALSE)='Matriz Objetivos x Projetos'!$B25),"S","")),"")</f>
        <v/>
      </c>
      <c r="J25" s="19" t="str">
        <f>IFERROR(IF(VLOOKUP(J$10,'Quadro Geral'!$D$10:$H$31,3,FALSE)='Matriz Objetivos x Projetos'!$B25,"P",IF(OR(VLOOKUP('Matriz Objetivos x Projetos'!J$10,'Quadro Geral'!$D$10:$H$31,4,FALSE)='Matriz Objetivos x Projetos'!$B25,VLOOKUP('Matriz Objetivos x Projetos'!J$10,'Quadro Geral'!$D$10:$H$25,5,FALSE)='Matriz Objetivos x Projetos'!$B25),"S","")),"")</f>
        <v/>
      </c>
      <c r="K25" s="19" t="str">
        <f>IFERROR(IF(VLOOKUP(K$10,'Quadro Geral'!$D$10:$H$31,3,FALSE)='Matriz Objetivos x Projetos'!$B25,"P",IF(OR(VLOOKUP('Matriz Objetivos x Projetos'!K$10,'Quadro Geral'!$D$10:$H$31,4,FALSE)='Matriz Objetivos x Projetos'!$B25,VLOOKUP('Matriz Objetivos x Projetos'!K$10,'Quadro Geral'!$D$10:$H$25,5,FALSE)='Matriz Objetivos x Projetos'!$B25),"S","")),"")</f>
        <v>P</v>
      </c>
      <c r="L25" s="19" t="str">
        <f>IFERROR(IF(VLOOKUP(L$10,'Quadro Geral'!$D$10:$H$31,3,FALSE)='Matriz Objetivos x Projetos'!$B25,"P",IF(OR(VLOOKUP('Matriz Objetivos x Projetos'!L$10,'Quadro Geral'!$D$10:$H$31,4,FALSE)='Matriz Objetivos x Projetos'!$B25,VLOOKUP('Matriz Objetivos x Projetos'!L$10,'Quadro Geral'!$D$10:$H$25,5,FALSE)='Matriz Objetivos x Projetos'!$B25),"S","")),"")</f>
        <v/>
      </c>
      <c r="M25" s="19" t="str">
        <f>IFERROR(IF(VLOOKUP(M$10,'Quadro Geral'!$D$10:$H$31,3,FALSE)='Matriz Objetivos x Projetos'!$B25,"P",IF(OR(VLOOKUP('Matriz Objetivos x Projetos'!M$10,'Quadro Geral'!$D$10:$H$31,4,FALSE)='Matriz Objetivos x Projetos'!$B25,VLOOKUP('Matriz Objetivos x Projetos'!M$10,'Quadro Geral'!$D$10:$H$25,5,FALSE)='Matriz Objetivos x Projetos'!$B25),"S","")),"")</f>
        <v/>
      </c>
      <c r="N25" s="19" t="str">
        <f>IFERROR(IF(VLOOKUP(N$10,'Quadro Geral'!$D$10:$H$31,3,FALSE)='Matriz Objetivos x Projetos'!$B25,"P",IF(OR(VLOOKUP('Matriz Objetivos x Projetos'!N$10,'Quadro Geral'!$D$10:$H$31,4,FALSE)='Matriz Objetivos x Projetos'!$B25,VLOOKUP('Matriz Objetivos x Projetos'!N$10,'Quadro Geral'!$D$10:$H$25,5,FALSE)='Matriz Objetivos x Projetos'!$B25),"S","")),"")</f>
        <v/>
      </c>
      <c r="O25" s="19" t="str">
        <f>IFERROR(IF(VLOOKUP(O$10,'Quadro Geral'!$D$10:$H$31,3,FALSE)='Matriz Objetivos x Projetos'!$B25,"P",IF(OR(VLOOKUP('Matriz Objetivos x Projetos'!O$10,'Quadro Geral'!$D$10:$H$31,4,FALSE)='Matriz Objetivos x Projetos'!$B25,VLOOKUP('Matriz Objetivos x Projetos'!O$10,'Quadro Geral'!$D$10:$H$25,5,FALSE)='Matriz Objetivos x Projetos'!$B25),"S","")),"")</f>
        <v/>
      </c>
      <c r="P25" s="19" t="str">
        <f>IFERROR(IF(VLOOKUP(P$10,'Quadro Geral'!$D$10:$H$31,3,FALSE)='Matriz Objetivos x Projetos'!$B25,"P",IF(OR(VLOOKUP('Matriz Objetivos x Projetos'!P$10,'Quadro Geral'!$D$10:$H$31,4,FALSE)='Matriz Objetivos x Projetos'!$B25,VLOOKUP('Matriz Objetivos x Projetos'!P$10,'Quadro Geral'!$D$10:$H$25,5,FALSE)='Matriz Objetivos x Projetos'!$B25),"S","")),"")</f>
        <v/>
      </c>
      <c r="Q25" s="19" t="str">
        <f>IFERROR(IF(VLOOKUP(Q$10,'Quadro Geral'!$D$10:$H$31,3,FALSE)='Matriz Objetivos x Projetos'!$B25,"P",IF(OR(VLOOKUP('Matriz Objetivos x Projetos'!Q$10,'Quadro Geral'!$D$10:$H$31,4,FALSE)='Matriz Objetivos x Projetos'!$B25,VLOOKUP('Matriz Objetivos x Projetos'!Q$10,'Quadro Geral'!$D$10:$H$25,5,FALSE)='Matriz Objetivos x Projetos'!$B25),"S","")),"")</f>
        <v/>
      </c>
      <c r="R25" s="19" t="str">
        <f>IFERROR(IF(VLOOKUP(R$10,'Quadro Geral'!$D$10:$H$31,3,FALSE)='Matriz Objetivos x Projetos'!$B25,"P",IF(OR(VLOOKUP('Matriz Objetivos x Projetos'!R$10,'Quadro Geral'!$D$10:$H$31,4,FALSE)='Matriz Objetivos x Projetos'!$B25,VLOOKUP('Matriz Objetivos x Projetos'!R$10,'Quadro Geral'!$D$10:$H$25,5,FALSE)='Matriz Objetivos x Projetos'!$B25),"S","")),"")</f>
        <v/>
      </c>
      <c r="S25" s="19" t="str">
        <f>IFERROR(IF(VLOOKUP(S$10,'Quadro Geral'!$D$10:$H$31,3,FALSE)='Matriz Objetivos x Projetos'!$B25,"P",IF(OR(VLOOKUP('Matriz Objetivos x Projetos'!S$10,'Quadro Geral'!$D$10:$H$31,4,FALSE)='Matriz Objetivos x Projetos'!$B25,VLOOKUP('Matriz Objetivos x Projetos'!S$10,'Quadro Geral'!$D$10:$H$25,5,FALSE)='Matriz Objetivos x Projetos'!$B25),"S","")),"")</f>
        <v/>
      </c>
      <c r="T25" s="19" t="str">
        <f>IFERROR(IF(VLOOKUP(T$10,'Quadro Geral'!$D$10:$H$31,3,FALSE)='Matriz Objetivos x Projetos'!$B25,"P",IF(OR(VLOOKUP('Matriz Objetivos x Projetos'!T$10,'Quadro Geral'!$D$10:$H$31,4,FALSE)='Matriz Objetivos x Projetos'!$B25,VLOOKUP('Matriz Objetivos x Projetos'!T$10,'Quadro Geral'!$D$10:$H$25,5,FALSE)='Matriz Objetivos x Projetos'!$B25),"S","")),"")</f>
        <v/>
      </c>
      <c r="U25" s="19" t="str">
        <f>IFERROR(IF(VLOOKUP(U$10,'Quadro Geral'!$D$10:$H$31,3,FALSE)='Matriz Objetivos x Projetos'!$B25,"P",IF(OR(VLOOKUP('Matriz Objetivos x Projetos'!U$10,'Quadro Geral'!$D$10:$H$31,4,FALSE)='Matriz Objetivos x Projetos'!$B25,VLOOKUP('Matriz Objetivos x Projetos'!U$10,'Quadro Geral'!$D$10:$H$25,5,FALSE)='Matriz Objetivos x Projetos'!$B25),"S","")),"")</f>
        <v/>
      </c>
      <c r="V25" s="19" t="str">
        <f>IFERROR(IF(VLOOKUP(V$10,'Quadro Geral'!$D$10:$H$31,3,FALSE)='Matriz Objetivos x Projetos'!$B25,"P",IF(OR(VLOOKUP('Matriz Objetivos x Projetos'!V$10,'Quadro Geral'!$D$10:$H$31,4,FALSE)='Matriz Objetivos x Projetos'!$B25,VLOOKUP('Matriz Objetivos x Projetos'!V$10,'Quadro Geral'!$D$10:$H$25,5,FALSE)='Matriz Objetivos x Projetos'!$B25),"S","")),"")</f>
        <v/>
      </c>
      <c r="W25" s="16">
        <f t="shared" si="0"/>
        <v>0</v>
      </c>
      <c r="X25" s="15" t="str">
        <f t="shared" si="1"/>
        <v>Pessoas e Infraestrutura</v>
      </c>
    </row>
    <row r="26" spans="1:24" ht="45" customHeight="1" x14ac:dyDescent="0.2">
      <c r="A26" s="68"/>
      <c r="B26" s="67" t="s">
        <v>95</v>
      </c>
      <c r="C26" s="19" t="str">
        <f>IFERROR(IF(VLOOKUP(C$10,'Quadro Geral'!$D$10:$H$31,3,FALSE)='Matriz Objetivos x Projetos'!$B26,"P",IF(OR(VLOOKUP('Matriz Objetivos x Projetos'!C$10,'Quadro Geral'!$D$10:$H$31,4,FALSE)='Matriz Objetivos x Projetos'!$B26,VLOOKUP('Matriz Objetivos x Projetos'!C$10,'Quadro Geral'!$D$10:$H$25,5,FALSE)='Matriz Objetivos x Projetos'!$B26),"S","")),"")</f>
        <v/>
      </c>
      <c r="D26" s="19" t="str">
        <f>IFERROR(IF(VLOOKUP(D$10,'Quadro Geral'!$D$10:$H$31,3,FALSE)='Matriz Objetivos x Projetos'!$B26,"P",IF(OR(VLOOKUP('Matriz Objetivos x Projetos'!D$10,'Quadro Geral'!$D$10:$H$31,4,FALSE)='Matriz Objetivos x Projetos'!$B26,VLOOKUP('Matriz Objetivos x Projetos'!D$10,'Quadro Geral'!$D$10:$H$25,5,FALSE)='Matriz Objetivos x Projetos'!$B26),"S","")),"")</f>
        <v/>
      </c>
      <c r="E26" s="19" t="str">
        <f>IFERROR(IF(VLOOKUP(E$10,'Quadro Geral'!$D$10:$H$31,3,FALSE)='Matriz Objetivos x Projetos'!$B26,"P",IF(OR(VLOOKUP('Matriz Objetivos x Projetos'!E$10,'Quadro Geral'!$D$10:$H$31,4,FALSE)='Matriz Objetivos x Projetos'!$B26,VLOOKUP('Matriz Objetivos x Projetos'!E$10,'Quadro Geral'!$D$10:$H$25,5,FALSE)='Matriz Objetivos x Projetos'!$B26),"S","")),"")</f>
        <v/>
      </c>
      <c r="F26" s="19" t="str">
        <f>IFERROR(IF(VLOOKUP(F$10,'Quadro Geral'!$D$10:$H$31,3,FALSE)='Matriz Objetivos x Projetos'!$B26,"P",IF(OR(VLOOKUP('Matriz Objetivos x Projetos'!F$10,'Quadro Geral'!$D$10:$H$31,4,FALSE)='Matriz Objetivos x Projetos'!$B26,VLOOKUP('Matriz Objetivos x Projetos'!F$10,'Quadro Geral'!$D$10:$H$25,5,FALSE)='Matriz Objetivos x Projetos'!$B26),"S","")),"")</f>
        <v/>
      </c>
      <c r="G26" s="19" t="str">
        <f>IFERROR(IF(VLOOKUP(G$10,'Quadro Geral'!$D$10:$H$31,3,FALSE)='Matriz Objetivos x Projetos'!$B26,"P",IF(OR(VLOOKUP('Matriz Objetivos x Projetos'!G$10,'Quadro Geral'!$D$10:$H$31,4,FALSE)='Matriz Objetivos x Projetos'!$B26,VLOOKUP('Matriz Objetivos x Projetos'!G$10,'Quadro Geral'!$D$10:$H$25,5,FALSE)='Matriz Objetivos x Projetos'!$B26),"S","")),"")</f>
        <v/>
      </c>
      <c r="H26" s="19" t="str">
        <f>IFERROR(IF(VLOOKUP(H$10,'Quadro Geral'!$D$10:$H$31,3,FALSE)='Matriz Objetivos x Projetos'!$B26,"P",IF(OR(VLOOKUP('Matriz Objetivos x Projetos'!H$10,'Quadro Geral'!$D$10:$H$31,4,FALSE)='Matriz Objetivos x Projetos'!$B26,VLOOKUP('Matriz Objetivos x Projetos'!H$10,'Quadro Geral'!$D$10:$H$25,5,FALSE)='Matriz Objetivos x Projetos'!$B26),"S","")),"")</f>
        <v/>
      </c>
      <c r="I26" s="19" t="str">
        <f>IFERROR(IF(VLOOKUP(I$10,'Quadro Geral'!$D$10:$H$31,3,FALSE)='Matriz Objetivos x Projetos'!$B26,"P",IF(OR(VLOOKUP('Matriz Objetivos x Projetos'!I$10,'Quadro Geral'!$D$10:$H$31,4,FALSE)='Matriz Objetivos x Projetos'!$B26,VLOOKUP('Matriz Objetivos x Projetos'!I$10,'Quadro Geral'!$D$10:$H$25,5,FALSE)='Matriz Objetivos x Projetos'!$B26),"S","")),"")</f>
        <v/>
      </c>
      <c r="J26" s="19" t="str">
        <f>IFERROR(IF(VLOOKUP(J$10,'Quadro Geral'!$D$10:$H$31,3,FALSE)='Matriz Objetivos x Projetos'!$B26,"P",IF(OR(VLOOKUP('Matriz Objetivos x Projetos'!J$10,'Quadro Geral'!$D$10:$H$31,4,FALSE)='Matriz Objetivos x Projetos'!$B26,VLOOKUP('Matriz Objetivos x Projetos'!J$10,'Quadro Geral'!$D$10:$H$25,5,FALSE)='Matriz Objetivos x Projetos'!$B26),"S","")),"")</f>
        <v/>
      </c>
      <c r="K26" s="19" t="str">
        <f>IFERROR(IF(VLOOKUP(K$10,'Quadro Geral'!$D$10:$H$31,3,FALSE)='Matriz Objetivos x Projetos'!$B26,"P",IF(OR(VLOOKUP('Matriz Objetivos x Projetos'!K$10,'Quadro Geral'!$D$10:$H$31,4,FALSE)='Matriz Objetivos x Projetos'!$B26,VLOOKUP('Matriz Objetivos x Projetos'!K$10,'Quadro Geral'!$D$10:$H$25,5,FALSE)='Matriz Objetivos x Projetos'!$B26),"S","")),"")</f>
        <v/>
      </c>
      <c r="L26" s="19" t="str">
        <f>IFERROR(IF(VLOOKUP(L$10,'Quadro Geral'!$D$10:$H$31,3,FALSE)='Matriz Objetivos x Projetos'!$B26,"P",IF(OR(VLOOKUP('Matriz Objetivos x Projetos'!L$10,'Quadro Geral'!$D$10:$H$31,4,FALSE)='Matriz Objetivos x Projetos'!$B26,VLOOKUP('Matriz Objetivos x Projetos'!L$10,'Quadro Geral'!$D$10:$H$25,5,FALSE)='Matriz Objetivos x Projetos'!$B26),"S","")),"")</f>
        <v/>
      </c>
      <c r="M26" s="19" t="str">
        <f>IFERROR(IF(VLOOKUP(M$10,'Quadro Geral'!$D$10:$H$31,3,FALSE)='Matriz Objetivos x Projetos'!$B26,"P",IF(OR(VLOOKUP('Matriz Objetivos x Projetos'!M$10,'Quadro Geral'!$D$10:$H$31,4,FALSE)='Matriz Objetivos x Projetos'!$B26,VLOOKUP('Matriz Objetivos x Projetos'!M$10,'Quadro Geral'!$D$10:$H$25,5,FALSE)='Matriz Objetivos x Projetos'!$B26),"S","")),"")</f>
        <v>S</v>
      </c>
      <c r="N26" s="19" t="str">
        <f>IFERROR(IF(VLOOKUP(N$10,'Quadro Geral'!$D$10:$H$31,3,FALSE)='Matriz Objetivos x Projetos'!$B26,"P",IF(OR(VLOOKUP('Matriz Objetivos x Projetos'!N$10,'Quadro Geral'!$D$10:$H$31,4,FALSE)='Matriz Objetivos x Projetos'!$B26,VLOOKUP('Matriz Objetivos x Projetos'!N$10,'Quadro Geral'!$D$10:$H$25,5,FALSE)='Matriz Objetivos x Projetos'!$B26),"S","")),"")</f>
        <v/>
      </c>
      <c r="O26" s="19" t="str">
        <f>IFERROR(IF(VLOOKUP(O$10,'Quadro Geral'!$D$10:$H$31,3,FALSE)='Matriz Objetivos x Projetos'!$B26,"P",IF(OR(VLOOKUP('Matriz Objetivos x Projetos'!O$10,'Quadro Geral'!$D$10:$H$31,4,FALSE)='Matriz Objetivos x Projetos'!$B26,VLOOKUP('Matriz Objetivos x Projetos'!O$10,'Quadro Geral'!$D$10:$H$25,5,FALSE)='Matriz Objetivos x Projetos'!$B26),"S","")),"")</f>
        <v/>
      </c>
      <c r="P26" s="19" t="str">
        <f>IFERROR(IF(VLOOKUP(P$10,'Quadro Geral'!$D$10:$H$31,3,FALSE)='Matriz Objetivos x Projetos'!$B26,"P",IF(OR(VLOOKUP('Matriz Objetivos x Projetos'!P$10,'Quadro Geral'!$D$10:$H$31,4,FALSE)='Matriz Objetivos x Projetos'!$B26,VLOOKUP('Matriz Objetivos x Projetos'!P$10,'Quadro Geral'!$D$10:$H$25,5,FALSE)='Matriz Objetivos x Projetos'!$B26),"S","")),"")</f>
        <v/>
      </c>
      <c r="Q26" s="19" t="str">
        <f>IFERROR(IF(VLOOKUP(Q$10,'Quadro Geral'!$D$10:$H$31,3,FALSE)='Matriz Objetivos x Projetos'!$B26,"P",IF(OR(VLOOKUP('Matriz Objetivos x Projetos'!Q$10,'Quadro Geral'!$D$10:$H$31,4,FALSE)='Matriz Objetivos x Projetos'!$B26,VLOOKUP('Matriz Objetivos x Projetos'!Q$10,'Quadro Geral'!$D$10:$H$25,5,FALSE)='Matriz Objetivos x Projetos'!$B26),"S","")),"")</f>
        <v/>
      </c>
      <c r="R26" s="19" t="str">
        <f>IFERROR(IF(VLOOKUP(R$10,'Quadro Geral'!$D$10:$H$31,3,FALSE)='Matriz Objetivos x Projetos'!$B26,"P",IF(OR(VLOOKUP('Matriz Objetivos x Projetos'!R$10,'Quadro Geral'!$D$10:$H$31,4,FALSE)='Matriz Objetivos x Projetos'!$B26,VLOOKUP('Matriz Objetivos x Projetos'!R$10,'Quadro Geral'!$D$10:$H$25,5,FALSE)='Matriz Objetivos x Projetos'!$B26),"S","")),"")</f>
        <v/>
      </c>
      <c r="S26" s="19" t="str">
        <f>IFERROR(IF(VLOOKUP(S$10,'Quadro Geral'!$D$10:$H$31,3,FALSE)='Matriz Objetivos x Projetos'!$B26,"P",IF(OR(VLOOKUP('Matriz Objetivos x Projetos'!S$10,'Quadro Geral'!$D$10:$H$31,4,FALSE)='Matriz Objetivos x Projetos'!$B26,VLOOKUP('Matriz Objetivos x Projetos'!S$10,'Quadro Geral'!$D$10:$H$25,5,FALSE)='Matriz Objetivos x Projetos'!$B26),"S","")),"")</f>
        <v/>
      </c>
      <c r="T26" s="19" t="str">
        <f>IFERROR(IF(VLOOKUP(T$10,'Quadro Geral'!$D$10:$H$31,3,FALSE)='Matriz Objetivos x Projetos'!$B26,"P",IF(OR(VLOOKUP('Matriz Objetivos x Projetos'!T$10,'Quadro Geral'!$D$10:$H$31,4,FALSE)='Matriz Objetivos x Projetos'!$B26,VLOOKUP('Matriz Objetivos x Projetos'!T$10,'Quadro Geral'!$D$10:$H$25,5,FALSE)='Matriz Objetivos x Projetos'!$B26),"S","")),"")</f>
        <v/>
      </c>
      <c r="U26" s="19" t="str">
        <f>IFERROR(IF(VLOOKUP(U$10,'Quadro Geral'!$D$10:$H$31,3,FALSE)='Matriz Objetivos x Projetos'!$B26,"P",IF(OR(VLOOKUP('Matriz Objetivos x Projetos'!U$10,'Quadro Geral'!$D$10:$H$31,4,FALSE)='Matriz Objetivos x Projetos'!$B26,VLOOKUP('Matriz Objetivos x Projetos'!U$10,'Quadro Geral'!$D$10:$H$25,5,FALSE)='Matriz Objetivos x Projetos'!$B26),"S","")),"")</f>
        <v/>
      </c>
      <c r="V26" s="19" t="str">
        <f>IFERROR(IF(VLOOKUP(V$10,'Quadro Geral'!$D$10:$H$31,3,FALSE)='Matriz Objetivos x Projetos'!$B26,"P",IF(OR(VLOOKUP('Matriz Objetivos x Projetos'!V$10,'Quadro Geral'!$D$10:$H$31,4,FALSE)='Matriz Objetivos x Projetos'!$B26,VLOOKUP('Matriz Objetivos x Projetos'!V$10,'Quadro Geral'!$D$10:$H$25,5,FALSE)='Matriz Objetivos x Projetos'!$B26),"S","")),"")</f>
        <v/>
      </c>
      <c r="W26" s="16">
        <f t="shared" si="0"/>
        <v>0</v>
      </c>
      <c r="X26" s="15" t="str">
        <f t="shared" si="1"/>
        <v>Pessoas e Infraestrutura</v>
      </c>
    </row>
    <row r="27" spans="1:24" ht="45" customHeight="1" x14ac:dyDescent="0.2">
      <c r="A27" s="69"/>
      <c r="B27" s="67" t="s">
        <v>97</v>
      </c>
      <c r="C27" s="19" t="str">
        <f>IFERROR(IF(VLOOKUP(C$10,'Quadro Geral'!$D$10:$H$31,3,FALSE)='Matriz Objetivos x Projetos'!$B27,"P",IF(OR(VLOOKUP('Matriz Objetivos x Projetos'!C$10,'Quadro Geral'!$D$10:$H$31,4,FALSE)='Matriz Objetivos x Projetos'!$B27,VLOOKUP('Matriz Objetivos x Projetos'!C$10,'Quadro Geral'!$D$10:$H$25,5,FALSE)='Matriz Objetivos x Projetos'!$B27),"S","")),"")</f>
        <v/>
      </c>
      <c r="D27" s="19" t="str">
        <f>IFERROR(IF(VLOOKUP(D$10,'Quadro Geral'!$D$10:$H$31,3,FALSE)='Matriz Objetivos x Projetos'!$B27,"P",IF(OR(VLOOKUP('Matriz Objetivos x Projetos'!D$10,'Quadro Geral'!$D$10:$H$31,4,FALSE)='Matriz Objetivos x Projetos'!$B27,VLOOKUP('Matriz Objetivos x Projetos'!D$10,'Quadro Geral'!$D$10:$H$25,5,FALSE)='Matriz Objetivos x Projetos'!$B27),"S","")),"")</f>
        <v/>
      </c>
      <c r="E27" s="19" t="str">
        <f>IFERROR(IF(VLOOKUP(E$10,'Quadro Geral'!$D$10:$H$31,3,FALSE)='Matriz Objetivos x Projetos'!$B27,"P",IF(OR(VLOOKUP('Matriz Objetivos x Projetos'!E$10,'Quadro Geral'!$D$10:$H$31,4,FALSE)='Matriz Objetivos x Projetos'!$B27,VLOOKUP('Matriz Objetivos x Projetos'!E$10,'Quadro Geral'!$D$10:$H$25,5,FALSE)='Matriz Objetivos x Projetos'!$B27),"S","")),"")</f>
        <v/>
      </c>
      <c r="F27" s="19" t="str">
        <f>IFERROR(IF(VLOOKUP(F$10,'Quadro Geral'!$D$10:$H$31,3,FALSE)='Matriz Objetivos x Projetos'!$B27,"P",IF(OR(VLOOKUP('Matriz Objetivos x Projetos'!F$10,'Quadro Geral'!$D$10:$H$31,4,FALSE)='Matriz Objetivos x Projetos'!$B27,VLOOKUP('Matriz Objetivos x Projetos'!F$10,'Quadro Geral'!$D$10:$H$25,5,FALSE)='Matriz Objetivos x Projetos'!$B27),"S","")),"")</f>
        <v/>
      </c>
      <c r="G27" s="19" t="str">
        <f>IFERROR(IF(VLOOKUP(G$10,'Quadro Geral'!$D$10:$H$31,3,FALSE)='Matriz Objetivos x Projetos'!$B27,"P",IF(OR(VLOOKUP('Matriz Objetivos x Projetos'!G$10,'Quadro Geral'!$D$10:$H$31,4,FALSE)='Matriz Objetivos x Projetos'!$B27,VLOOKUP('Matriz Objetivos x Projetos'!G$10,'Quadro Geral'!$D$10:$H$25,5,FALSE)='Matriz Objetivos x Projetos'!$B27),"S","")),"")</f>
        <v/>
      </c>
      <c r="H27" s="19" t="str">
        <f>IFERROR(IF(VLOOKUP(H$10,'Quadro Geral'!$D$10:$H$31,3,FALSE)='Matriz Objetivos x Projetos'!$B27,"P",IF(OR(VLOOKUP('Matriz Objetivos x Projetos'!H$10,'Quadro Geral'!$D$10:$H$31,4,FALSE)='Matriz Objetivos x Projetos'!$B27,VLOOKUP('Matriz Objetivos x Projetos'!H$10,'Quadro Geral'!$D$10:$H$25,5,FALSE)='Matriz Objetivos x Projetos'!$B27),"S","")),"")</f>
        <v/>
      </c>
      <c r="I27" s="19" t="str">
        <f>IFERROR(IF(VLOOKUP(I$10,'Quadro Geral'!$D$10:$H$31,3,FALSE)='Matriz Objetivos x Projetos'!$B27,"P",IF(OR(VLOOKUP('Matriz Objetivos x Projetos'!I$10,'Quadro Geral'!$D$10:$H$31,4,FALSE)='Matriz Objetivos x Projetos'!$B27,VLOOKUP('Matriz Objetivos x Projetos'!I$10,'Quadro Geral'!$D$10:$H$25,5,FALSE)='Matriz Objetivos x Projetos'!$B27),"S","")),"")</f>
        <v/>
      </c>
      <c r="J27" s="19" t="str">
        <f>IFERROR(IF(VLOOKUP(J$10,'Quadro Geral'!$D$10:$H$31,3,FALSE)='Matriz Objetivos x Projetos'!$B27,"P",IF(OR(VLOOKUP('Matriz Objetivos x Projetos'!J$10,'Quadro Geral'!$D$10:$H$31,4,FALSE)='Matriz Objetivos x Projetos'!$B27,VLOOKUP('Matriz Objetivos x Projetos'!J$10,'Quadro Geral'!$D$10:$H$25,5,FALSE)='Matriz Objetivos x Projetos'!$B27),"S","")),"")</f>
        <v>P</v>
      </c>
      <c r="K27" s="19" t="str">
        <f>IFERROR(IF(VLOOKUP(K$10,'Quadro Geral'!$D$10:$H$31,3,FALSE)='Matriz Objetivos x Projetos'!$B27,"P",IF(OR(VLOOKUP('Matriz Objetivos x Projetos'!K$10,'Quadro Geral'!$D$10:$H$31,4,FALSE)='Matriz Objetivos x Projetos'!$B27,VLOOKUP('Matriz Objetivos x Projetos'!K$10,'Quadro Geral'!$D$10:$H$25,5,FALSE)='Matriz Objetivos x Projetos'!$B27),"S","")),"")</f>
        <v/>
      </c>
      <c r="L27" s="19" t="str">
        <f>IFERROR(IF(VLOOKUP(L$10,'Quadro Geral'!$D$10:$H$31,3,FALSE)='Matriz Objetivos x Projetos'!$B27,"P",IF(OR(VLOOKUP('Matriz Objetivos x Projetos'!L$10,'Quadro Geral'!$D$10:$H$31,4,FALSE)='Matriz Objetivos x Projetos'!$B27,VLOOKUP('Matriz Objetivos x Projetos'!L$10,'Quadro Geral'!$D$10:$H$25,5,FALSE)='Matriz Objetivos x Projetos'!$B27),"S","")),"")</f>
        <v/>
      </c>
      <c r="M27" s="19" t="str">
        <f>IFERROR(IF(VLOOKUP(M$10,'Quadro Geral'!$D$10:$H$31,3,FALSE)='Matriz Objetivos x Projetos'!$B27,"P",IF(OR(VLOOKUP('Matriz Objetivos x Projetos'!M$10,'Quadro Geral'!$D$10:$H$31,4,FALSE)='Matriz Objetivos x Projetos'!$B27,VLOOKUP('Matriz Objetivos x Projetos'!M$10,'Quadro Geral'!$D$10:$H$25,5,FALSE)='Matriz Objetivos x Projetos'!$B27),"S","")),"")</f>
        <v/>
      </c>
      <c r="N27" s="19" t="str">
        <f>IFERROR(IF(VLOOKUP(N$10,'Quadro Geral'!$D$10:$H$31,3,FALSE)='Matriz Objetivos x Projetos'!$B27,"P",IF(OR(VLOOKUP('Matriz Objetivos x Projetos'!N$10,'Quadro Geral'!$D$10:$H$31,4,FALSE)='Matriz Objetivos x Projetos'!$B27,VLOOKUP('Matriz Objetivos x Projetos'!N$10,'Quadro Geral'!$D$10:$H$25,5,FALSE)='Matriz Objetivos x Projetos'!$B27),"S","")),"")</f>
        <v/>
      </c>
      <c r="O27" s="19" t="str">
        <f>IFERROR(IF(VLOOKUP(O$10,'Quadro Geral'!$D$10:$H$31,3,FALSE)='Matriz Objetivos x Projetos'!$B27,"P",IF(OR(VLOOKUP('Matriz Objetivos x Projetos'!O$10,'Quadro Geral'!$D$10:$H$31,4,FALSE)='Matriz Objetivos x Projetos'!$B27,VLOOKUP('Matriz Objetivos x Projetos'!O$10,'Quadro Geral'!$D$10:$H$25,5,FALSE)='Matriz Objetivos x Projetos'!$B27),"S","")),"")</f>
        <v/>
      </c>
      <c r="P27" s="19" t="str">
        <f>IFERROR(IF(VLOOKUP(P$10,'Quadro Geral'!$D$10:$H$31,3,FALSE)='Matriz Objetivos x Projetos'!$B27,"P",IF(OR(VLOOKUP('Matriz Objetivos x Projetos'!P$10,'Quadro Geral'!$D$10:$H$31,4,FALSE)='Matriz Objetivos x Projetos'!$B27,VLOOKUP('Matriz Objetivos x Projetos'!P$10,'Quadro Geral'!$D$10:$H$25,5,FALSE)='Matriz Objetivos x Projetos'!$B27),"S","")),"")</f>
        <v/>
      </c>
      <c r="Q27" s="19" t="str">
        <f>IFERROR(IF(VLOOKUP(Q$10,'Quadro Geral'!$D$10:$H$31,3,FALSE)='Matriz Objetivos x Projetos'!$B27,"P",IF(OR(VLOOKUP('Matriz Objetivos x Projetos'!Q$10,'Quadro Geral'!$D$10:$H$31,4,FALSE)='Matriz Objetivos x Projetos'!$B27,VLOOKUP('Matriz Objetivos x Projetos'!Q$10,'Quadro Geral'!$D$10:$H$25,5,FALSE)='Matriz Objetivos x Projetos'!$B27),"S","")),"")</f>
        <v/>
      </c>
      <c r="R27" s="19" t="str">
        <f>IFERROR(IF(VLOOKUP(R$10,'Quadro Geral'!$D$10:$H$31,3,FALSE)='Matriz Objetivos x Projetos'!$B27,"P",IF(OR(VLOOKUP('Matriz Objetivos x Projetos'!R$10,'Quadro Geral'!$D$10:$H$31,4,FALSE)='Matriz Objetivos x Projetos'!$B27,VLOOKUP('Matriz Objetivos x Projetos'!R$10,'Quadro Geral'!$D$10:$H$25,5,FALSE)='Matriz Objetivos x Projetos'!$B27),"S","")),"")</f>
        <v/>
      </c>
      <c r="S27" s="19" t="str">
        <f>IFERROR(IF(VLOOKUP(S$10,'Quadro Geral'!$D$10:$H$31,3,FALSE)='Matriz Objetivos x Projetos'!$B27,"P",IF(OR(VLOOKUP('Matriz Objetivos x Projetos'!S$10,'Quadro Geral'!$D$10:$H$31,4,FALSE)='Matriz Objetivos x Projetos'!$B27,VLOOKUP('Matriz Objetivos x Projetos'!S$10,'Quadro Geral'!$D$10:$H$25,5,FALSE)='Matriz Objetivos x Projetos'!$B27),"S","")),"")</f>
        <v/>
      </c>
      <c r="T27" s="19" t="str">
        <f>IFERROR(IF(VLOOKUP(T$10,'Quadro Geral'!$D$10:$H$31,3,FALSE)='Matriz Objetivos x Projetos'!$B27,"P",IF(OR(VLOOKUP('Matriz Objetivos x Projetos'!T$10,'Quadro Geral'!$D$10:$H$31,4,FALSE)='Matriz Objetivos x Projetos'!$B27,VLOOKUP('Matriz Objetivos x Projetos'!T$10,'Quadro Geral'!$D$10:$H$25,5,FALSE)='Matriz Objetivos x Projetos'!$B27),"S","")),"")</f>
        <v/>
      </c>
      <c r="U27" s="19" t="str">
        <f>IFERROR(IF(VLOOKUP(U$10,'Quadro Geral'!$D$10:$H$31,3,FALSE)='Matriz Objetivos x Projetos'!$B27,"P",IF(OR(VLOOKUP('Matriz Objetivos x Projetos'!U$10,'Quadro Geral'!$D$10:$H$31,4,FALSE)='Matriz Objetivos x Projetos'!$B27,VLOOKUP('Matriz Objetivos x Projetos'!U$10,'Quadro Geral'!$D$10:$H$25,5,FALSE)='Matriz Objetivos x Projetos'!$B27),"S","")),"")</f>
        <v/>
      </c>
      <c r="V27" s="19" t="str">
        <f>IFERROR(IF(VLOOKUP(V$10,'Quadro Geral'!$D$10:$H$31,3,FALSE)='Matriz Objetivos x Projetos'!$B27,"P",IF(OR(VLOOKUP('Matriz Objetivos x Projetos'!V$10,'Quadro Geral'!$D$10:$H$31,4,FALSE)='Matriz Objetivos x Projetos'!$B27,VLOOKUP('Matriz Objetivos x Projetos'!V$10,'Quadro Geral'!$D$10:$H$25,5,FALSE)='Matriz Objetivos x Projetos'!$B27),"S","")),"")</f>
        <v/>
      </c>
      <c r="W27" s="16">
        <f t="shared" si="0"/>
        <v>0</v>
      </c>
      <c r="X27" s="15" t="str">
        <f t="shared" si="1"/>
        <v>Pessoas e Infraestrutura</v>
      </c>
    </row>
    <row r="28" spans="1:24" x14ac:dyDescent="0.2">
      <c r="C28" s="16">
        <f>COUNTIF(C11:C27,"x")</f>
        <v>0</v>
      </c>
      <c r="D28" s="16">
        <f t="shared" ref="D28:V28" si="2">COUNTIF(D11:D27,"x")</f>
        <v>0</v>
      </c>
      <c r="E28" s="16">
        <f t="shared" si="2"/>
        <v>0</v>
      </c>
      <c r="F28" s="16">
        <f t="shared" si="2"/>
        <v>0</v>
      </c>
      <c r="G28" s="16">
        <f t="shared" si="2"/>
        <v>0</v>
      </c>
      <c r="H28" s="16">
        <f t="shared" si="2"/>
        <v>0</v>
      </c>
      <c r="I28" s="16">
        <f t="shared" si="2"/>
        <v>0</v>
      </c>
      <c r="J28" s="16">
        <f t="shared" si="2"/>
        <v>0</v>
      </c>
      <c r="K28" s="16">
        <f t="shared" si="2"/>
        <v>0</v>
      </c>
      <c r="L28" s="16">
        <f t="shared" si="2"/>
        <v>0</v>
      </c>
      <c r="M28" s="16">
        <f t="shared" si="2"/>
        <v>0</v>
      </c>
      <c r="N28" s="16">
        <f t="shared" si="2"/>
        <v>0</v>
      </c>
      <c r="O28" s="16">
        <f t="shared" si="2"/>
        <v>0</v>
      </c>
      <c r="P28" s="16">
        <f t="shared" si="2"/>
        <v>0</v>
      </c>
      <c r="Q28" s="16">
        <f t="shared" si="2"/>
        <v>0</v>
      </c>
      <c r="R28" s="16">
        <f t="shared" si="2"/>
        <v>0</v>
      </c>
      <c r="S28" s="16">
        <f t="shared" si="2"/>
        <v>0</v>
      </c>
      <c r="T28" s="16">
        <f t="shared" si="2"/>
        <v>0</v>
      </c>
      <c r="U28" s="16">
        <f t="shared" si="2"/>
        <v>0</v>
      </c>
      <c r="V28" s="16">
        <f t="shared" si="2"/>
        <v>0</v>
      </c>
      <c r="W28" s="16"/>
    </row>
  </sheetData>
  <sheetProtection formatCells="0" selectLockedCells="1"/>
  <mergeCells count="4">
    <mergeCell ref="A14:A24"/>
    <mergeCell ref="A12:A13"/>
    <mergeCell ref="A7:V7"/>
    <mergeCell ref="A8:V8"/>
  </mergeCells>
  <conditionalFormatting sqref="C11:V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>
    <tabColor rgb="FF00B0F0"/>
    <pageSetUpPr fitToPage="1"/>
  </sheetPr>
  <dimension ref="A1:K352"/>
  <sheetViews>
    <sheetView showGridLines="0" zoomScale="40" zoomScaleNormal="40" zoomScaleSheetLayoutView="40" zoomScalePageLayoutView="10" workbookViewId="0">
      <selection activeCell="A15" sqref="A15"/>
    </sheetView>
  </sheetViews>
  <sheetFormatPr defaultRowHeight="18.75" x14ac:dyDescent="0.3"/>
  <cols>
    <col min="1" max="1" width="134.5703125" style="31" customWidth="1"/>
    <col min="2" max="2" width="116.85546875" style="32" hidden="1" customWidth="1"/>
    <col min="3" max="3" width="37" style="32" customWidth="1"/>
    <col min="4" max="4" width="33.5703125" style="32" customWidth="1"/>
    <col min="5" max="5" width="39" style="31" bestFit="1" customWidth="1"/>
    <col min="6" max="6" width="9.140625" style="59"/>
    <col min="7" max="7" width="12.7109375" style="31" bestFit="1" customWidth="1"/>
    <col min="8" max="8" width="33.42578125" style="31" customWidth="1"/>
    <col min="9" max="254" width="9.140625" style="31"/>
    <col min="255" max="255" width="101.28515625" style="31" customWidth="1"/>
    <col min="256" max="256" width="92.28515625" style="31" customWidth="1"/>
    <col min="257" max="257" width="27.85546875" style="31" customWidth="1"/>
    <col min="258" max="258" width="29.5703125" style="31" customWidth="1"/>
    <col min="259" max="259" width="27.28515625" style="31" customWidth="1"/>
    <col min="260" max="260" width="27.7109375" style="31" customWidth="1"/>
    <col min="261" max="261" width="46.140625" style="31" customWidth="1"/>
    <col min="262" max="510" width="9.140625" style="31"/>
    <col min="511" max="511" width="101.28515625" style="31" customWidth="1"/>
    <col min="512" max="512" width="92.28515625" style="31" customWidth="1"/>
    <col min="513" max="513" width="27.85546875" style="31" customWidth="1"/>
    <col min="514" max="514" width="29.5703125" style="31" customWidth="1"/>
    <col min="515" max="515" width="27.28515625" style="31" customWidth="1"/>
    <col min="516" max="516" width="27.7109375" style="31" customWidth="1"/>
    <col min="517" max="517" width="46.140625" style="31" customWidth="1"/>
    <col min="518" max="766" width="9.140625" style="31"/>
    <col min="767" max="767" width="101.28515625" style="31" customWidth="1"/>
    <col min="768" max="768" width="92.28515625" style="31" customWidth="1"/>
    <col min="769" max="769" width="27.85546875" style="31" customWidth="1"/>
    <col min="770" max="770" width="29.5703125" style="31" customWidth="1"/>
    <col min="771" max="771" width="27.28515625" style="31" customWidth="1"/>
    <col min="772" max="772" width="27.7109375" style="31" customWidth="1"/>
    <col min="773" max="773" width="46.140625" style="31" customWidth="1"/>
    <col min="774" max="1022" width="9.140625" style="31"/>
    <col min="1023" max="1023" width="101.28515625" style="31" customWidth="1"/>
    <col min="1024" max="1024" width="92.28515625" style="31" customWidth="1"/>
    <col min="1025" max="1025" width="27.85546875" style="31" customWidth="1"/>
    <col min="1026" max="1026" width="29.5703125" style="31" customWidth="1"/>
    <col min="1027" max="1027" width="27.28515625" style="31" customWidth="1"/>
    <col min="1028" max="1028" width="27.7109375" style="31" customWidth="1"/>
    <col min="1029" max="1029" width="46.140625" style="31" customWidth="1"/>
    <col min="1030" max="1278" width="9.140625" style="31"/>
    <col min="1279" max="1279" width="101.28515625" style="31" customWidth="1"/>
    <col min="1280" max="1280" width="92.28515625" style="31" customWidth="1"/>
    <col min="1281" max="1281" width="27.85546875" style="31" customWidth="1"/>
    <col min="1282" max="1282" width="29.5703125" style="31" customWidth="1"/>
    <col min="1283" max="1283" width="27.28515625" style="31" customWidth="1"/>
    <col min="1284" max="1284" width="27.7109375" style="31" customWidth="1"/>
    <col min="1285" max="1285" width="46.140625" style="31" customWidth="1"/>
    <col min="1286" max="1534" width="9.140625" style="31"/>
    <col min="1535" max="1535" width="101.28515625" style="31" customWidth="1"/>
    <col min="1536" max="1536" width="92.28515625" style="31" customWidth="1"/>
    <col min="1537" max="1537" width="27.85546875" style="31" customWidth="1"/>
    <col min="1538" max="1538" width="29.5703125" style="31" customWidth="1"/>
    <col min="1539" max="1539" width="27.28515625" style="31" customWidth="1"/>
    <col min="1540" max="1540" width="27.7109375" style="31" customWidth="1"/>
    <col min="1541" max="1541" width="46.140625" style="31" customWidth="1"/>
    <col min="1542" max="1790" width="9.140625" style="31"/>
    <col min="1791" max="1791" width="101.28515625" style="31" customWidth="1"/>
    <col min="1792" max="1792" width="92.28515625" style="31" customWidth="1"/>
    <col min="1793" max="1793" width="27.85546875" style="31" customWidth="1"/>
    <col min="1794" max="1794" width="29.5703125" style="31" customWidth="1"/>
    <col min="1795" max="1795" width="27.28515625" style="31" customWidth="1"/>
    <col min="1796" max="1796" width="27.7109375" style="31" customWidth="1"/>
    <col min="1797" max="1797" width="46.140625" style="31" customWidth="1"/>
    <col min="1798" max="2046" width="9.140625" style="31"/>
    <col min="2047" max="2047" width="101.28515625" style="31" customWidth="1"/>
    <col min="2048" max="2048" width="92.28515625" style="31" customWidth="1"/>
    <col min="2049" max="2049" width="27.85546875" style="31" customWidth="1"/>
    <col min="2050" max="2050" width="29.5703125" style="31" customWidth="1"/>
    <col min="2051" max="2051" width="27.28515625" style="31" customWidth="1"/>
    <col min="2052" max="2052" width="27.7109375" style="31" customWidth="1"/>
    <col min="2053" max="2053" width="46.140625" style="31" customWidth="1"/>
    <col min="2054" max="2302" width="9.140625" style="31"/>
    <col min="2303" max="2303" width="101.28515625" style="31" customWidth="1"/>
    <col min="2304" max="2304" width="92.28515625" style="31" customWidth="1"/>
    <col min="2305" max="2305" width="27.85546875" style="31" customWidth="1"/>
    <col min="2306" max="2306" width="29.5703125" style="31" customWidth="1"/>
    <col min="2307" max="2307" width="27.28515625" style="31" customWidth="1"/>
    <col min="2308" max="2308" width="27.7109375" style="31" customWidth="1"/>
    <col min="2309" max="2309" width="46.140625" style="31" customWidth="1"/>
    <col min="2310" max="2558" width="9.140625" style="31"/>
    <col min="2559" max="2559" width="101.28515625" style="31" customWidth="1"/>
    <col min="2560" max="2560" width="92.28515625" style="31" customWidth="1"/>
    <col min="2561" max="2561" width="27.85546875" style="31" customWidth="1"/>
    <col min="2562" max="2562" width="29.5703125" style="31" customWidth="1"/>
    <col min="2563" max="2563" width="27.28515625" style="31" customWidth="1"/>
    <col min="2564" max="2564" width="27.7109375" style="31" customWidth="1"/>
    <col min="2565" max="2565" width="46.140625" style="31" customWidth="1"/>
    <col min="2566" max="2814" width="9.140625" style="31"/>
    <col min="2815" max="2815" width="101.28515625" style="31" customWidth="1"/>
    <col min="2816" max="2816" width="92.28515625" style="31" customWidth="1"/>
    <col min="2817" max="2817" width="27.85546875" style="31" customWidth="1"/>
    <col min="2818" max="2818" width="29.5703125" style="31" customWidth="1"/>
    <col min="2819" max="2819" width="27.28515625" style="31" customWidth="1"/>
    <col min="2820" max="2820" width="27.7109375" style="31" customWidth="1"/>
    <col min="2821" max="2821" width="46.140625" style="31" customWidth="1"/>
    <col min="2822" max="3070" width="9.140625" style="31"/>
    <col min="3071" max="3071" width="101.28515625" style="31" customWidth="1"/>
    <col min="3072" max="3072" width="92.28515625" style="31" customWidth="1"/>
    <col min="3073" max="3073" width="27.85546875" style="31" customWidth="1"/>
    <col min="3074" max="3074" width="29.5703125" style="31" customWidth="1"/>
    <col min="3075" max="3075" width="27.28515625" style="31" customWidth="1"/>
    <col min="3076" max="3076" width="27.7109375" style="31" customWidth="1"/>
    <col min="3077" max="3077" width="46.140625" style="31" customWidth="1"/>
    <col min="3078" max="3326" width="9.140625" style="31"/>
    <col min="3327" max="3327" width="101.28515625" style="31" customWidth="1"/>
    <col min="3328" max="3328" width="92.28515625" style="31" customWidth="1"/>
    <col min="3329" max="3329" width="27.85546875" style="31" customWidth="1"/>
    <col min="3330" max="3330" width="29.5703125" style="31" customWidth="1"/>
    <col min="3331" max="3331" width="27.28515625" style="31" customWidth="1"/>
    <col min="3332" max="3332" width="27.7109375" style="31" customWidth="1"/>
    <col min="3333" max="3333" width="46.140625" style="31" customWidth="1"/>
    <col min="3334" max="3582" width="9.140625" style="31"/>
    <col min="3583" max="3583" width="101.28515625" style="31" customWidth="1"/>
    <col min="3584" max="3584" width="92.28515625" style="31" customWidth="1"/>
    <col min="3585" max="3585" width="27.85546875" style="31" customWidth="1"/>
    <col min="3586" max="3586" width="29.5703125" style="31" customWidth="1"/>
    <col min="3587" max="3587" width="27.28515625" style="31" customWidth="1"/>
    <col min="3588" max="3588" width="27.7109375" style="31" customWidth="1"/>
    <col min="3589" max="3589" width="46.140625" style="31" customWidth="1"/>
    <col min="3590" max="3838" width="9.140625" style="31"/>
    <col min="3839" max="3839" width="101.28515625" style="31" customWidth="1"/>
    <col min="3840" max="3840" width="92.28515625" style="31" customWidth="1"/>
    <col min="3841" max="3841" width="27.85546875" style="31" customWidth="1"/>
    <col min="3842" max="3842" width="29.5703125" style="31" customWidth="1"/>
    <col min="3843" max="3843" width="27.28515625" style="31" customWidth="1"/>
    <col min="3844" max="3844" width="27.7109375" style="31" customWidth="1"/>
    <col min="3845" max="3845" width="46.140625" style="31" customWidth="1"/>
    <col min="3846" max="4094" width="9.140625" style="31"/>
    <col min="4095" max="4095" width="101.28515625" style="31" customWidth="1"/>
    <col min="4096" max="4096" width="92.28515625" style="31" customWidth="1"/>
    <col min="4097" max="4097" width="27.85546875" style="31" customWidth="1"/>
    <col min="4098" max="4098" width="29.5703125" style="31" customWidth="1"/>
    <col min="4099" max="4099" width="27.28515625" style="31" customWidth="1"/>
    <col min="4100" max="4100" width="27.7109375" style="31" customWidth="1"/>
    <col min="4101" max="4101" width="46.140625" style="31" customWidth="1"/>
    <col min="4102" max="4350" width="9.140625" style="31"/>
    <col min="4351" max="4351" width="101.28515625" style="31" customWidth="1"/>
    <col min="4352" max="4352" width="92.28515625" style="31" customWidth="1"/>
    <col min="4353" max="4353" width="27.85546875" style="31" customWidth="1"/>
    <col min="4354" max="4354" width="29.5703125" style="31" customWidth="1"/>
    <col min="4355" max="4355" width="27.28515625" style="31" customWidth="1"/>
    <col min="4356" max="4356" width="27.7109375" style="31" customWidth="1"/>
    <col min="4357" max="4357" width="46.140625" style="31" customWidth="1"/>
    <col min="4358" max="4606" width="9.140625" style="31"/>
    <col min="4607" max="4607" width="101.28515625" style="31" customWidth="1"/>
    <col min="4608" max="4608" width="92.28515625" style="31" customWidth="1"/>
    <col min="4609" max="4609" width="27.85546875" style="31" customWidth="1"/>
    <col min="4610" max="4610" width="29.5703125" style="31" customWidth="1"/>
    <col min="4611" max="4611" width="27.28515625" style="31" customWidth="1"/>
    <col min="4612" max="4612" width="27.7109375" style="31" customWidth="1"/>
    <col min="4613" max="4613" width="46.140625" style="31" customWidth="1"/>
    <col min="4614" max="4862" width="9.140625" style="31"/>
    <col min="4863" max="4863" width="101.28515625" style="31" customWidth="1"/>
    <col min="4864" max="4864" width="92.28515625" style="31" customWidth="1"/>
    <col min="4865" max="4865" width="27.85546875" style="31" customWidth="1"/>
    <col min="4866" max="4866" width="29.5703125" style="31" customWidth="1"/>
    <col min="4867" max="4867" width="27.28515625" style="31" customWidth="1"/>
    <col min="4868" max="4868" width="27.7109375" style="31" customWidth="1"/>
    <col min="4869" max="4869" width="46.140625" style="31" customWidth="1"/>
    <col min="4870" max="5118" width="9.140625" style="31"/>
    <col min="5119" max="5119" width="101.28515625" style="31" customWidth="1"/>
    <col min="5120" max="5120" width="92.28515625" style="31" customWidth="1"/>
    <col min="5121" max="5121" width="27.85546875" style="31" customWidth="1"/>
    <col min="5122" max="5122" width="29.5703125" style="31" customWidth="1"/>
    <col min="5123" max="5123" width="27.28515625" style="31" customWidth="1"/>
    <col min="5124" max="5124" width="27.7109375" style="31" customWidth="1"/>
    <col min="5125" max="5125" width="46.140625" style="31" customWidth="1"/>
    <col min="5126" max="5374" width="9.140625" style="31"/>
    <col min="5375" max="5375" width="101.28515625" style="31" customWidth="1"/>
    <col min="5376" max="5376" width="92.28515625" style="31" customWidth="1"/>
    <col min="5377" max="5377" width="27.85546875" style="31" customWidth="1"/>
    <col min="5378" max="5378" width="29.5703125" style="31" customWidth="1"/>
    <col min="5379" max="5379" width="27.28515625" style="31" customWidth="1"/>
    <col min="5380" max="5380" width="27.7109375" style="31" customWidth="1"/>
    <col min="5381" max="5381" width="46.140625" style="31" customWidth="1"/>
    <col min="5382" max="5630" width="9.140625" style="31"/>
    <col min="5631" max="5631" width="101.28515625" style="31" customWidth="1"/>
    <col min="5632" max="5632" width="92.28515625" style="31" customWidth="1"/>
    <col min="5633" max="5633" width="27.85546875" style="31" customWidth="1"/>
    <col min="5634" max="5634" width="29.5703125" style="31" customWidth="1"/>
    <col min="5635" max="5635" width="27.28515625" style="31" customWidth="1"/>
    <col min="5636" max="5636" width="27.7109375" style="31" customWidth="1"/>
    <col min="5637" max="5637" width="46.140625" style="31" customWidth="1"/>
    <col min="5638" max="5886" width="9.140625" style="31"/>
    <col min="5887" max="5887" width="101.28515625" style="31" customWidth="1"/>
    <col min="5888" max="5888" width="92.28515625" style="31" customWidth="1"/>
    <col min="5889" max="5889" width="27.85546875" style="31" customWidth="1"/>
    <col min="5890" max="5890" width="29.5703125" style="31" customWidth="1"/>
    <col min="5891" max="5891" width="27.28515625" style="31" customWidth="1"/>
    <col min="5892" max="5892" width="27.7109375" style="31" customWidth="1"/>
    <col min="5893" max="5893" width="46.140625" style="31" customWidth="1"/>
    <col min="5894" max="6142" width="9.140625" style="31"/>
    <col min="6143" max="6143" width="101.28515625" style="31" customWidth="1"/>
    <col min="6144" max="6144" width="92.28515625" style="31" customWidth="1"/>
    <col min="6145" max="6145" width="27.85546875" style="31" customWidth="1"/>
    <col min="6146" max="6146" width="29.5703125" style="31" customWidth="1"/>
    <col min="6147" max="6147" width="27.28515625" style="31" customWidth="1"/>
    <col min="6148" max="6148" width="27.7109375" style="31" customWidth="1"/>
    <col min="6149" max="6149" width="46.140625" style="31" customWidth="1"/>
    <col min="6150" max="6398" width="9.140625" style="31"/>
    <col min="6399" max="6399" width="101.28515625" style="31" customWidth="1"/>
    <col min="6400" max="6400" width="92.28515625" style="31" customWidth="1"/>
    <col min="6401" max="6401" width="27.85546875" style="31" customWidth="1"/>
    <col min="6402" max="6402" width="29.5703125" style="31" customWidth="1"/>
    <col min="6403" max="6403" width="27.28515625" style="31" customWidth="1"/>
    <col min="6404" max="6404" width="27.7109375" style="31" customWidth="1"/>
    <col min="6405" max="6405" width="46.140625" style="31" customWidth="1"/>
    <col min="6406" max="6654" width="9.140625" style="31"/>
    <col min="6655" max="6655" width="101.28515625" style="31" customWidth="1"/>
    <col min="6656" max="6656" width="92.28515625" style="31" customWidth="1"/>
    <col min="6657" max="6657" width="27.85546875" style="31" customWidth="1"/>
    <col min="6658" max="6658" width="29.5703125" style="31" customWidth="1"/>
    <col min="6659" max="6659" width="27.28515625" style="31" customWidth="1"/>
    <col min="6660" max="6660" width="27.7109375" style="31" customWidth="1"/>
    <col min="6661" max="6661" width="46.140625" style="31" customWidth="1"/>
    <col min="6662" max="6910" width="9.140625" style="31"/>
    <col min="6911" max="6911" width="101.28515625" style="31" customWidth="1"/>
    <col min="6912" max="6912" width="92.28515625" style="31" customWidth="1"/>
    <col min="6913" max="6913" width="27.85546875" style="31" customWidth="1"/>
    <col min="6914" max="6914" width="29.5703125" style="31" customWidth="1"/>
    <col min="6915" max="6915" width="27.28515625" style="31" customWidth="1"/>
    <col min="6916" max="6916" width="27.7109375" style="31" customWidth="1"/>
    <col min="6917" max="6917" width="46.140625" style="31" customWidth="1"/>
    <col min="6918" max="7166" width="9.140625" style="31"/>
    <col min="7167" max="7167" width="101.28515625" style="31" customWidth="1"/>
    <col min="7168" max="7168" width="92.28515625" style="31" customWidth="1"/>
    <col min="7169" max="7169" width="27.85546875" style="31" customWidth="1"/>
    <col min="7170" max="7170" width="29.5703125" style="31" customWidth="1"/>
    <col min="7171" max="7171" width="27.28515625" style="31" customWidth="1"/>
    <col min="7172" max="7172" width="27.7109375" style="31" customWidth="1"/>
    <col min="7173" max="7173" width="46.140625" style="31" customWidth="1"/>
    <col min="7174" max="7422" width="9.140625" style="31"/>
    <col min="7423" max="7423" width="101.28515625" style="31" customWidth="1"/>
    <col min="7424" max="7424" width="92.28515625" style="31" customWidth="1"/>
    <col min="7425" max="7425" width="27.85546875" style="31" customWidth="1"/>
    <col min="7426" max="7426" width="29.5703125" style="31" customWidth="1"/>
    <col min="7427" max="7427" width="27.28515625" style="31" customWidth="1"/>
    <col min="7428" max="7428" width="27.7109375" style="31" customWidth="1"/>
    <col min="7429" max="7429" width="46.140625" style="31" customWidth="1"/>
    <col min="7430" max="7678" width="9.140625" style="31"/>
    <col min="7679" max="7679" width="101.28515625" style="31" customWidth="1"/>
    <col min="7680" max="7680" width="92.28515625" style="31" customWidth="1"/>
    <col min="7681" max="7681" width="27.85546875" style="31" customWidth="1"/>
    <col min="7682" max="7682" width="29.5703125" style="31" customWidth="1"/>
    <col min="7683" max="7683" width="27.28515625" style="31" customWidth="1"/>
    <col min="7684" max="7684" width="27.7109375" style="31" customWidth="1"/>
    <col min="7685" max="7685" width="46.140625" style="31" customWidth="1"/>
    <col min="7686" max="7934" width="9.140625" style="31"/>
    <col min="7935" max="7935" width="101.28515625" style="31" customWidth="1"/>
    <col min="7936" max="7936" width="92.28515625" style="31" customWidth="1"/>
    <col min="7937" max="7937" width="27.85546875" style="31" customWidth="1"/>
    <col min="7938" max="7938" width="29.5703125" style="31" customWidth="1"/>
    <col min="7939" max="7939" width="27.28515625" style="31" customWidth="1"/>
    <col min="7940" max="7940" width="27.7109375" style="31" customWidth="1"/>
    <col min="7941" max="7941" width="46.140625" style="31" customWidth="1"/>
    <col min="7942" max="8190" width="9.140625" style="31"/>
    <col min="8191" max="8191" width="101.28515625" style="31" customWidth="1"/>
    <col min="8192" max="8192" width="92.28515625" style="31" customWidth="1"/>
    <col min="8193" max="8193" width="27.85546875" style="31" customWidth="1"/>
    <col min="8194" max="8194" width="29.5703125" style="31" customWidth="1"/>
    <col min="8195" max="8195" width="27.28515625" style="31" customWidth="1"/>
    <col min="8196" max="8196" width="27.7109375" style="31" customWidth="1"/>
    <col min="8197" max="8197" width="46.140625" style="31" customWidth="1"/>
    <col min="8198" max="8446" width="9.140625" style="31"/>
    <col min="8447" max="8447" width="101.28515625" style="31" customWidth="1"/>
    <col min="8448" max="8448" width="92.28515625" style="31" customWidth="1"/>
    <col min="8449" max="8449" width="27.85546875" style="31" customWidth="1"/>
    <col min="8450" max="8450" width="29.5703125" style="31" customWidth="1"/>
    <col min="8451" max="8451" width="27.28515625" style="31" customWidth="1"/>
    <col min="8452" max="8452" width="27.7109375" style="31" customWidth="1"/>
    <col min="8453" max="8453" width="46.140625" style="31" customWidth="1"/>
    <col min="8454" max="8702" width="9.140625" style="31"/>
    <col min="8703" max="8703" width="101.28515625" style="31" customWidth="1"/>
    <col min="8704" max="8704" width="92.28515625" style="31" customWidth="1"/>
    <col min="8705" max="8705" width="27.85546875" style="31" customWidth="1"/>
    <col min="8706" max="8706" width="29.5703125" style="31" customWidth="1"/>
    <col min="8707" max="8707" width="27.28515625" style="31" customWidth="1"/>
    <col min="8708" max="8708" width="27.7109375" style="31" customWidth="1"/>
    <col min="8709" max="8709" width="46.140625" style="31" customWidth="1"/>
    <col min="8710" max="8958" width="9.140625" style="31"/>
    <col min="8959" max="8959" width="101.28515625" style="31" customWidth="1"/>
    <col min="8960" max="8960" width="92.28515625" style="31" customWidth="1"/>
    <col min="8961" max="8961" width="27.85546875" style="31" customWidth="1"/>
    <col min="8962" max="8962" width="29.5703125" style="31" customWidth="1"/>
    <col min="8963" max="8963" width="27.28515625" style="31" customWidth="1"/>
    <col min="8964" max="8964" width="27.7109375" style="31" customWidth="1"/>
    <col min="8965" max="8965" width="46.140625" style="31" customWidth="1"/>
    <col min="8966" max="9214" width="9.140625" style="31"/>
    <col min="9215" max="9215" width="101.28515625" style="31" customWidth="1"/>
    <col min="9216" max="9216" width="92.28515625" style="31" customWidth="1"/>
    <col min="9217" max="9217" width="27.85546875" style="31" customWidth="1"/>
    <col min="9218" max="9218" width="29.5703125" style="31" customWidth="1"/>
    <col min="9219" max="9219" width="27.28515625" style="31" customWidth="1"/>
    <col min="9220" max="9220" width="27.7109375" style="31" customWidth="1"/>
    <col min="9221" max="9221" width="46.140625" style="31" customWidth="1"/>
    <col min="9222" max="9470" width="9.140625" style="31"/>
    <col min="9471" max="9471" width="101.28515625" style="31" customWidth="1"/>
    <col min="9472" max="9472" width="92.28515625" style="31" customWidth="1"/>
    <col min="9473" max="9473" width="27.85546875" style="31" customWidth="1"/>
    <col min="9474" max="9474" width="29.5703125" style="31" customWidth="1"/>
    <col min="9475" max="9475" width="27.28515625" style="31" customWidth="1"/>
    <col min="9476" max="9476" width="27.7109375" style="31" customWidth="1"/>
    <col min="9477" max="9477" width="46.140625" style="31" customWidth="1"/>
    <col min="9478" max="9726" width="9.140625" style="31"/>
    <col min="9727" max="9727" width="101.28515625" style="31" customWidth="1"/>
    <col min="9728" max="9728" width="92.28515625" style="31" customWidth="1"/>
    <col min="9729" max="9729" width="27.85546875" style="31" customWidth="1"/>
    <col min="9730" max="9730" width="29.5703125" style="31" customWidth="1"/>
    <col min="9731" max="9731" width="27.28515625" style="31" customWidth="1"/>
    <col min="9732" max="9732" width="27.7109375" style="31" customWidth="1"/>
    <col min="9733" max="9733" width="46.140625" style="31" customWidth="1"/>
    <col min="9734" max="9982" width="9.140625" style="31"/>
    <col min="9983" max="9983" width="101.28515625" style="31" customWidth="1"/>
    <col min="9984" max="9984" width="92.28515625" style="31" customWidth="1"/>
    <col min="9985" max="9985" width="27.85546875" style="31" customWidth="1"/>
    <col min="9986" max="9986" width="29.5703125" style="31" customWidth="1"/>
    <col min="9987" max="9987" width="27.28515625" style="31" customWidth="1"/>
    <col min="9988" max="9988" width="27.7109375" style="31" customWidth="1"/>
    <col min="9989" max="9989" width="46.140625" style="31" customWidth="1"/>
    <col min="9990" max="10238" width="9.140625" style="31"/>
    <col min="10239" max="10239" width="101.28515625" style="31" customWidth="1"/>
    <col min="10240" max="10240" width="92.28515625" style="31" customWidth="1"/>
    <col min="10241" max="10241" width="27.85546875" style="31" customWidth="1"/>
    <col min="10242" max="10242" width="29.5703125" style="31" customWidth="1"/>
    <col min="10243" max="10243" width="27.28515625" style="31" customWidth="1"/>
    <col min="10244" max="10244" width="27.7109375" style="31" customWidth="1"/>
    <col min="10245" max="10245" width="46.140625" style="31" customWidth="1"/>
    <col min="10246" max="10494" width="9.140625" style="31"/>
    <col min="10495" max="10495" width="101.28515625" style="31" customWidth="1"/>
    <col min="10496" max="10496" width="92.28515625" style="31" customWidth="1"/>
    <col min="10497" max="10497" width="27.85546875" style="31" customWidth="1"/>
    <col min="10498" max="10498" width="29.5703125" style="31" customWidth="1"/>
    <col min="10499" max="10499" width="27.28515625" style="31" customWidth="1"/>
    <col min="10500" max="10500" width="27.7109375" style="31" customWidth="1"/>
    <col min="10501" max="10501" width="46.140625" style="31" customWidth="1"/>
    <col min="10502" max="10750" width="9.140625" style="31"/>
    <col min="10751" max="10751" width="101.28515625" style="31" customWidth="1"/>
    <col min="10752" max="10752" width="92.28515625" style="31" customWidth="1"/>
    <col min="10753" max="10753" width="27.85546875" style="31" customWidth="1"/>
    <col min="10754" max="10754" width="29.5703125" style="31" customWidth="1"/>
    <col min="10755" max="10755" width="27.28515625" style="31" customWidth="1"/>
    <col min="10756" max="10756" width="27.7109375" style="31" customWidth="1"/>
    <col min="10757" max="10757" width="46.140625" style="31" customWidth="1"/>
    <col min="10758" max="11006" width="9.140625" style="31"/>
    <col min="11007" max="11007" width="101.28515625" style="31" customWidth="1"/>
    <col min="11008" max="11008" width="92.28515625" style="31" customWidth="1"/>
    <col min="11009" max="11009" width="27.85546875" style="31" customWidth="1"/>
    <col min="11010" max="11010" width="29.5703125" style="31" customWidth="1"/>
    <col min="11011" max="11011" width="27.28515625" style="31" customWidth="1"/>
    <col min="11012" max="11012" width="27.7109375" style="31" customWidth="1"/>
    <col min="11013" max="11013" width="46.140625" style="31" customWidth="1"/>
    <col min="11014" max="11262" width="9.140625" style="31"/>
    <col min="11263" max="11263" width="101.28515625" style="31" customWidth="1"/>
    <col min="11264" max="11264" width="92.28515625" style="31" customWidth="1"/>
    <col min="11265" max="11265" width="27.85546875" style="31" customWidth="1"/>
    <col min="11266" max="11266" width="29.5703125" style="31" customWidth="1"/>
    <col min="11267" max="11267" width="27.28515625" style="31" customWidth="1"/>
    <col min="11268" max="11268" width="27.7109375" style="31" customWidth="1"/>
    <col min="11269" max="11269" width="46.140625" style="31" customWidth="1"/>
    <col min="11270" max="11518" width="9.140625" style="31"/>
    <col min="11519" max="11519" width="101.28515625" style="31" customWidth="1"/>
    <col min="11520" max="11520" width="92.28515625" style="31" customWidth="1"/>
    <col min="11521" max="11521" width="27.85546875" style="31" customWidth="1"/>
    <col min="11522" max="11522" width="29.5703125" style="31" customWidth="1"/>
    <col min="11523" max="11523" width="27.28515625" style="31" customWidth="1"/>
    <col min="11524" max="11524" width="27.7109375" style="31" customWidth="1"/>
    <col min="11525" max="11525" width="46.140625" style="31" customWidth="1"/>
    <col min="11526" max="11774" width="9.140625" style="31"/>
    <col min="11775" max="11775" width="101.28515625" style="31" customWidth="1"/>
    <col min="11776" max="11776" width="92.28515625" style="31" customWidth="1"/>
    <col min="11777" max="11777" width="27.85546875" style="31" customWidth="1"/>
    <col min="11778" max="11778" width="29.5703125" style="31" customWidth="1"/>
    <col min="11779" max="11779" width="27.28515625" style="31" customWidth="1"/>
    <col min="11780" max="11780" width="27.7109375" style="31" customWidth="1"/>
    <col min="11781" max="11781" width="46.140625" style="31" customWidth="1"/>
    <col min="11782" max="12030" width="9.140625" style="31"/>
    <col min="12031" max="12031" width="101.28515625" style="31" customWidth="1"/>
    <col min="12032" max="12032" width="92.28515625" style="31" customWidth="1"/>
    <col min="12033" max="12033" width="27.85546875" style="31" customWidth="1"/>
    <col min="12034" max="12034" width="29.5703125" style="31" customWidth="1"/>
    <col min="12035" max="12035" width="27.28515625" style="31" customWidth="1"/>
    <col min="12036" max="12036" width="27.7109375" style="31" customWidth="1"/>
    <col min="12037" max="12037" width="46.140625" style="31" customWidth="1"/>
    <col min="12038" max="12286" width="9.140625" style="31"/>
    <col min="12287" max="12287" width="101.28515625" style="31" customWidth="1"/>
    <col min="12288" max="12288" width="92.28515625" style="31" customWidth="1"/>
    <col min="12289" max="12289" width="27.85546875" style="31" customWidth="1"/>
    <col min="12290" max="12290" width="29.5703125" style="31" customWidth="1"/>
    <col min="12291" max="12291" width="27.28515625" style="31" customWidth="1"/>
    <col min="12292" max="12292" width="27.7109375" style="31" customWidth="1"/>
    <col min="12293" max="12293" width="46.140625" style="31" customWidth="1"/>
    <col min="12294" max="12542" width="9.140625" style="31"/>
    <col min="12543" max="12543" width="101.28515625" style="31" customWidth="1"/>
    <col min="12544" max="12544" width="92.28515625" style="31" customWidth="1"/>
    <col min="12545" max="12545" width="27.85546875" style="31" customWidth="1"/>
    <col min="12546" max="12546" width="29.5703125" style="31" customWidth="1"/>
    <col min="12547" max="12547" width="27.28515625" style="31" customWidth="1"/>
    <col min="12548" max="12548" width="27.7109375" style="31" customWidth="1"/>
    <col min="12549" max="12549" width="46.140625" style="31" customWidth="1"/>
    <col min="12550" max="12798" width="9.140625" style="31"/>
    <col min="12799" max="12799" width="101.28515625" style="31" customWidth="1"/>
    <col min="12800" max="12800" width="92.28515625" style="31" customWidth="1"/>
    <col min="12801" max="12801" width="27.85546875" style="31" customWidth="1"/>
    <col min="12802" max="12802" width="29.5703125" style="31" customWidth="1"/>
    <col min="12803" max="12803" width="27.28515625" style="31" customWidth="1"/>
    <col min="12804" max="12804" width="27.7109375" style="31" customWidth="1"/>
    <col min="12805" max="12805" width="46.140625" style="31" customWidth="1"/>
    <col min="12806" max="13054" width="9.140625" style="31"/>
    <col min="13055" max="13055" width="101.28515625" style="31" customWidth="1"/>
    <col min="13056" max="13056" width="92.28515625" style="31" customWidth="1"/>
    <col min="13057" max="13057" width="27.85546875" style="31" customWidth="1"/>
    <col min="13058" max="13058" width="29.5703125" style="31" customWidth="1"/>
    <col min="13059" max="13059" width="27.28515625" style="31" customWidth="1"/>
    <col min="13060" max="13060" width="27.7109375" style="31" customWidth="1"/>
    <col min="13061" max="13061" width="46.140625" style="31" customWidth="1"/>
    <col min="13062" max="13310" width="9.140625" style="31"/>
    <col min="13311" max="13311" width="101.28515625" style="31" customWidth="1"/>
    <col min="13312" max="13312" width="92.28515625" style="31" customWidth="1"/>
    <col min="13313" max="13313" width="27.85546875" style="31" customWidth="1"/>
    <col min="13314" max="13314" width="29.5703125" style="31" customWidth="1"/>
    <col min="13315" max="13315" width="27.28515625" style="31" customWidth="1"/>
    <col min="13316" max="13316" width="27.7109375" style="31" customWidth="1"/>
    <col min="13317" max="13317" width="46.140625" style="31" customWidth="1"/>
    <col min="13318" max="13566" width="9.140625" style="31"/>
    <col min="13567" max="13567" width="101.28515625" style="31" customWidth="1"/>
    <col min="13568" max="13568" width="92.28515625" style="31" customWidth="1"/>
    <col min="13569" max="13569" width="27.85546875" style="31" customWidth="1"/>
    <col min="13570" max="13570" width="29.5703125" style="31" customWidth="1"/>
    <col min="13571" max="13571" width="27.28515625" style="31" customWidth="1"/>
    <col min="13572" max="13572" width="27.7109375" style="31" customWidth="1"/>
    <col min="13573" max="13573" width="46.140625" style="31" customWidth="1"/>
    <col min="13574" max="13822" width="9.140625" style="31"/>
    <col min="13823" max="13823" width="101.28515625" style="31" customWidth="1"/>
    <col min="13824" max="13824" width="92.28515625" style="31" customWidth="1"/>
    <col min="13825" max="13825" width="27.85546875" style="31" customWidth="1"/>
    <col min="13826" max="13826" width="29.5703125" style="31" customWidth="1"/>
    <col min="13827" max="13827" width="27.28515625" style="31" customWidth="1"/>
    <col min="13828" max="13828" width="27.7109375" style="31" customWidth="1"/>
    <col min="13829" max="13829" width="46.140625" style="31" customWidth="1"/>
    <col min="13830" max="14078" width="9.140625" style="31"/>
    <col min="14079" max="14079" width="101.28515625" style="31" customWidth="1"/>
    <col min="14080" max="14080" width="92.28515625" style="31" customWidth="1"/>
    <col min="14081" max="14081" width="27.85546875" style="31" customWidth="1"/>
    <col min="14082" max="14082" width="29.5703125" style="31" customWidth="1"/>
    <col min="14083" max="14083" width="27.28515625" style="31" customWidth="1"/>
    <col min="14084" max="14084" width="27.7109375" style="31" customWidth="1"/>
    <col min="14085" max="14085" width="46.140625" style="31" customWidth="1"/>
    <col min="14086" max="14334" width="9.140625" style="31"/>
    <col min="14335" max="14335" width="101.28515625" style="31" customWidth="1"/>
    <col min="14336" max="14336" width="92.28515625" style="31" customWidth="1"/>
    <col min="14337" max="14337" width="27.85546875" style="31" customWidth="1"/>
    <col min="14338" max="14338" width="29.5703125" style="31" customWidth="1"/>
    <col min="14339" max="14339" width="27.28515625" style="31" customWidth="1"/>
    <col min="14340" max="14340" width="27.7109375" style="31" customWidth="1"/>
    <col min="14341" max="14341" width="46.140625" style="31" customWidth="1"/>
    <col min="14342" max="14590" width="9.140625" style="31"/>
    <col min="14591" max="14591" width="101.28515625" style="31" customWidth="1"/>
    <col min="14592" max="14592" width="92.28515625" style="31" customWidth="1"/>
    <col min="14593" max="14593" width="27.85546875" style="31" customWidth="1"/>
    <col min="14594" max="14594" width="29.5703125" style="31" customWidth="1"/>
    <col min="14595" max="14595" width="27.28515625" style="31" customWidth="1"/>
    <col min="14596" max="14596" width="27.7109375" style="31" customWidth="1"/>
    <col min="14597" max="14597" width="46.140625" style="31" customWidth="1"/>
    <col min="14598" max="14846" width="9.140625" style="31"/>
    <col min="14847" max="14847" width="101.28515625" style="31" customWidth="1"/>
    <col min="14848" max="14848" width="92.28515625" style="31" customWidth="1"/>
    <col min="14849" max="14849" width="27.85546875" style="31" customWidth="1"/>
    <col min="14850" max="14850" width="29.5703125" style="31" customWidth="1"/>
    <col min="14851" max="14851" width="27.28515625" style="31" customWidth="1"/>
    <col min="14852" max="14852" width="27.7109375" style="31" customWidth="1"/>
    <col min="14853" max="14853" width="46.140625" style="31" customWidth="1"/>
    <col min="14854" max="15102" width="9.140625" style="31"/>
    <col min="15103" max="15103" width="101.28515625" style="31" customWidth="1"/>
    <col min="15104" max="15104" width="92.28515625" style="31" customWidth="1"/>
    <col min="15105" max="15105" width="27.85546875" style="31" customWidth="1"/>
    <col min="15106" max="15106" width="29.5703125" style="31" customWidth="1"/>
    <col min="15107" max="15107" width="27.28515625" style="31" customWidth="1"/>
    <col min="15108" max="15108" width="27.7109375" style="31" customWidth="1"/>
    <col min="15109" max="15109" width="46.140625" style="31" customWidth="1"/>
    <col min="15110" max="15358" width="9.140625" style="31"/>
    <col min="15359" max="15359" width="101.28515625" style="31" customWidth="1"/>
    <col min="15360" max="15360" width="92.28515625" style="31" customWidth="1"/>
    <col min="15361" max="15361" width="27.85546875" style="31" customWidth="1"/>
    <col min="15362" max="15362" width="29.5703125" style="31" customWidth="1"/>
    <col min="15363" max="15363" width="27.28515625" style="31" customWidth="1"/>
    <col min="15364" max="15364" width="27.7109375" style="31" customWidth="1"/>
    <col min="15365" max="15365" width="46.140625" style="31" customWidth="1"/>
    <col min="15366" max="15614" width="9.140625" style="31"/>
    <col min="15615" max="15615" width="101.28515625" style="31" customWidth="1"/>
    <col min="15616" max="15616" width="92.28515625" style="31" customWidth="1"/>
    <col min="15617" max="15617" width="27.85546875" style="31" customWidth="1"/>
    <col min="15618" max="15618" width="29.5703125" style="31" customWidth="1"/>
    <col min="15619" max="15619" width="27.28515625" style="31" customWidth="1"/>
    <col min="15620" max="15620" width="27.7109375" style="31" customWidth="1"/>
    <col min="15621" max="15621" width="46.140625" style="31" customWidth="1"/>
    <col min="15622" max="15870" width="9.140625" style="31"/>
    <col min="15871" max="15871" width="101.28515625" style="31" customWidth="1"/>
    <col min="15872" max="15872" width="92.28515625" style="31" customWidth="1"/>
    <col min="15873" max="15873" width="27.85546875" style="31" customWidth="1"/>
    <col min="15874" max="15874" width="29.5703125" style="31" customWidth="1"/>
    <col min="15875" max="15875" width="27.28515625" style="31" customWidth="1"/>
    <col min="15876" max="15876" width="27.7109375" style="31" customWidth="1"/>
    <col min="15877" max="15877" width="46.140625" style="31" customWidth="1"/>
    <col min="15878" max="16126" width="9.140625" style="31"/>
    <col min="16127" max="16127" width="101.28515625" style="31" customWidth="1"/>
    <col min="16128" max="16128" width="92.28515625" style="31" customWidth="1"/>
    <col min="16129" max="16129" width="27.85546875" style="31" customWidth="1"/>
    <col min="16130" max="16130" width="29.5703125" style="31" customWidth="1"/>
    <col min="16131" max="16131" width="27.28515625" style="31" customWidth="1"/>
    <col min="16132" max="16132" width="27.7109375" style="31" customWidth="1"/>
    <col min="16133" max="16133" width="46.140625" style="31" customWidth="1"/>
    <col min="16134" max="16384" width="9.140625" style="31"/>
  </cols>
  <sheetData>
    <row r="1" spans="1:11" x14ac:dyDescent="0.3">
      <c r="B1" s="60"/>
      <c r="C1" s="60"/>
      <c r="D1" s="60"/>
      <c r="E1" s="59"/>
    </row>
    <row r="2" spans="1:11" ht="126" customHeight="1" x14ac:dyDescent="0.3">
      <c r="E2" s="59"/>
    </row>
    <row r="3" spans="1:11" ht="69" hidden="1" customHeight="1" x14ac:dyDescent="0.3">
      <c r="A3" s="380" t="s">
        <v>259</v>
      </c>
      <c r="B3" s="381"/>
      <c r="C3" s="381"/>
      <c r="D3" s="381"/>
      <c r="E3" s="382"/>
    </row>
    <row r="4" spans="1:11" ht="40.5" customHeight="1" x14ac:dyDescent="0.3">
      <c r="A4" s="377" t="str">
        <f>'Matriz Objetivos x Projetos'!A7:V7</f>
        <v>CAU/AP</v>
      </c>
      <c r="B4" s="377"/>
      <c r="C4" s="377"/>
      <c r="D4" s="377"/>
      <c r="E4" s="377"/>
      <c r="F4" s="93"/>
      <c r="G4" s="93"/>
      <c r="H4" s="93"/>
      <c r="I4" s="93"/>
      <c r="J4" s="93"/>
      <c r="K4" s="93"/>
    </row>
    <row r="5" spans="1:11" ht="51" customHeight="1" x14ac:dyDescent="0.3">
      <c r="A5" s="377" t="s">
        <v>106</v>
      </c>
      <c r="B5" s="377"/>
      <c r="C5" s="377"/>
      <c r="D5" s="377"/>
      <c r="E5" s="377"/>
    </row>
    <row r="6" spans="1:11" s="59" customFormat="1" ht="9.75" customHeight="1" x14ac:dyDescent="0.3">
      <c r="A6" s="141"/>
      <c r="B6" s="142"/>
      <c r="C6" s="142"/>
      <c r="D6" s="142"/>
      <c r="E6" s="142"/>
    </row>
    <row r="7" spans="1:11" ht="60" hidden="1" customHeight="1" x14ac:dyDescent="0.3">
      <c r="A7" s="378" t="s">
        <v>189</v>
      </c>
      <c r="B7" s="378"/>
      <c r="C7" s="378"/>
      <c r="D7" s="378"/>
      <c r="E7" s="378"/>
    </row>
    <row r="8" spans="1:11" ht="26.25" x14ac:dyDescent="0.4">
      <c r="A8" s="183"/>
      <c r="B8" s="184"/>
      <c r="C8" s="184"/>
      <c r="D8" s="184"/>
      <c r="E8" s="185"/>
    </row>
    <row r="9" spans="1:11" ht="5.25" customHeight="1" x14ac:dyDescent="0.4">
      <c r="A9" s="183"/>
      <c r="B9" s="184"/>
      <c r="C9" s="184"/>
      <c r="D9" s="184"/>
      <c r="E9" s="186"/>
    </row>
    <row r="10" spans="1:11" s="55" customFormat="1" ht="57" hidden="1" customHeight="1" x14ac:dyDescent="0.25">
      <c r="A10" s="187" t="s">
        <v>54</v>
      </c>
      <c r="B10" s="181" t="s">
        <v>154</v>
      </c>
      <c r="C10" s="181" t="s">
        <v>155</v>
      </c>
      <c r="D10" s="181" t="s">
        <v>228</v>
      </c>
      <c r="E10" s="181" t="s">
        <v>230</v>
      </c>
      <c r="F10" s="94"/>
    </row>
    <row r="11" spans="1:11" s="55" customFormat="1" ht="195" hidden="1" customHeight="1" x14ac:dyDescent="0.25">
      <c r="A11" s="188" t="s">
        <v>55</v>
      </c>
      <c r="B11" s="189" t="s">
        <v>157</v>
      </c>
      <c r="C11" s="189" t="s">
        <v>158</v>
      </c>
      <c r="D11" s="189" t="s">
        <v>648</v>
      </c>
      <c r="E11" s="240"/>
      <c r="F11" s="94"/>
    </row>
    <row r="12" spans="1:11" s="55" customFormat="1" ht="151.5" hidden="1" customHeight="1" x14ac:dyDescent="0.25">
      <c r="A12" s="191" t="s">
        <v>649</v>
      </c>
      <c r="B12" s="192" t="s">
        <v>276</v>
      </c>
      <c r="C12" s="193" t="s">
        <v>277</v>
      </c>
      <c r="D12" s="194" t="s">
        <v>648</v>
      </c>
      <c r="E12" s="199"/>
      <c r="F12" s="94"/>
    </row>
    <row r="13" spans="1:11" s="55" customFormat="1" ht="73.5" customHeight="1" x14ac:dyDescent="0.25">
      <c r="A13" s="379" t="s">
        <v>188</v>
      </c>
      <c r="B13" s="379"/>
      <c r="C13" s="379"/>
      <c r="D13" s="379"/>
      <c r="E13" s="379"/>
      <c r="F13" s="94"/>
    </row>
    <row r="14" spans="1:11" s="55" customFormat="1" ht="64.900000000000006" customHeight="1" x14ac:dyDescent="0.25">
      <c r="A14" s="187" t="s">
        <v>57</v>
      </c>
      <c r="B14" s="181" t="s">
        <v>154</v>
      </c>
      <c r="C14" s="181" t="s">
        <v>155</v>
      </c>
      <c r="D14" s="181" t="s">
        <v>228</v>
      </c>
      <c r="E14" s="181" t="s">
        <v>230</v>
      </c>
      <c r="F14" s="94"/>
    </row>
    <row r="15" spans="1:11" s="55" customFormat="1" ht="204" customHeight="1" x14ac:dyDescent="0.25">
      <c r="A15" s="196" t="s">
        <v>288</v>
      </c>
      <c r="B15" s="197" t="s">
        <v>289</v>
      </c>
      <c r="C15" s="197" t="s">
        <v>159</v>
      </c>
      <c r="D15" s="215">
        <v>0.25</v>
      </c>
      <c r="E15" s="257">
        <v>0.25</v>
      </c>
      <c r="F15" s="94"/>
    </row>
    <row r="16" spans="1:11" s="55" customFormat="1" ht="168" customHeight="1" x14ac:dyDescent="0.25">
      <c r="A16" s="255" t="s">
        <v>290</v>
      </c>
      <c r="B16" s="256" t="s">
        <v>291</v>
      </c>
      <c r="C16" s="231" t="s">
        <v>278</v>
      </c>
      <c r="D16" s="242">
        <v>0</v>
      </c>
      <c r="E16" s="257">
        <v>0.85</v>
      </c>
      <c r="F16" s="94"/>
      <c r="H16" s="268"/>
    </row>
    <row r="17" spans="1:6" s="55" customFormat="1" ht="138" customHeight="1" x14ac:dyDescent="0.25">
      <c r="A17" s="255" t="s">
        <v>292</v>
      </c>
      <c r="B17" s="256" t="s">
        <v>279</v>
      </c>
      <c r="C17" s="231" t="s">
        <v>278</v>
      </c>
      <c r="D17" s="242">
        <v>0.55000000000000004</v>
      </c>
      <c r="E17" s="257">
        <v>0.55000000000000004</v>
      </c>
      <c r="F17" s="94"/>
    </row>
    <row r="18" spans="1:6" s="55" customFormat="1" ht="186.75" customHeight="1" x14ac:dyDescent="0.25">
      <c r="A18" s="214" t="s">
        <v>293</v>
      </c>
      <c r="B18" s="209" t="s">
        <v>294</v>
      </c>
      <c r="C18" s="209" t="s">
        <v>159</v>
      </c>
      <c r="D18" s="209">
        <v>3.8</v>
      </c>
      <c r="E18" s="209">
        <v>3.8</v>
      </c>
      <c r="F18" s="94"/>
    </row>
    <row r="19" spans="1:6" s="55" customFormat="1" ht="186.75" customHeight="1" x14ac:dyDescent="0.25">
      <c r="A19" s="255" t="s">
        <v>295</v>
      </c>
      <c r="B19" s="256" t="s">
        <v>296</v>
      </c>
      <c r="C19" s="231" t="s">
        <v>278</v>
      </c>
      <c r="D19" s="209">
        <v>0</v>
      </c>
      <c r="E19" s="258">
        <v>1.4999999999999999E-2</v>
      </c>
      <c r="F19" s="94"/>
    </row>
    <row r="20" spans="1:6" s="55" customFormat="1" ht="186.75" customHeight="1" x14ac:dyDescent="0.25">
      <c r="A20" s="255" t="s">
        <v>297</v>
      </c>
      <c r="B20" s="259" t="s">
        <v>281</v>
      </c>
      <c r="C20" s="231" t="s">
        <v>278</v>
      </c>
      <c r="D20" s="209">
        <v>0</v>
      </c>
      <c r="E20" s="257">
        <v>0.9</v>
      </c>
      <c r="F20" s="94"/>
    </row>
    <row r="21" spans="1:6" s="55" customFormat="1" ht="186.75" customHeight="1" x14ac:dyDescent="0.25">
      <c r="A21" s="255" t="s">
        <v>298</v>
      </c>
      <c r="B21" s="259" t="s">
        <v>280</v>
      </c>
      <c r="C21" s="231" t="s">
        <v>278</v>
      </c>
      <c r="D21" s="209">
        <v>0</v>
      </c>
      <c r="E21" s="257">
        <v>0.95</v>
      </c>
      <c r="F21" s="94"/>
    </row>
    <row r="22" spans="1:6" s="55" customFormat="1" ht="186.75" customHeight="1" thickBot="1" x14ac:dyDescent="0.3">
      <c r="A22" s="260" t="s">
        <v>299</v>
      </c>
      <c r="B22" s="261" t="s">
        <v>282</v>
      </c>
      <c r="C22" s="262" t="s">
        <v>277</v>
      </c>
      <c r="D22" s="209">
        <v>0</v>
      </c>
      <c r="E22" s="257">
        <v>0.95</v>
      </c>
      <c r="F22" s="94"/>
    </row>
    <row r="23" spans="1:6" s="55" customFormat="1" ht="89.25" customHeight="1" x14ac:dyDescent="0.25">
      <c r="A23" s="187" t="s">
        <v>58</v>
      </c>
      <c r="B23" s="181" t="s">
        <v>154</v>
      </c>
      <c r="C23" s="181" t="s">
        <v>155</v>
      </c>
      <c r="D23" s="181" t="s">
        <v>228</v>
      </c>
      <c r="E23" s="181" t="s">
        <v>230</v>
      </c>
      <c r="F23" s="94"/>
    </row>
    <row r="24" spans="1:6" s="55" customFormat="1" ht="222" customHeight="1" x14ac:dyDescent="0.25">
      <c r="A24" s="200" t="s">
        <v>59</v>
      </c>
      <c r="B24" s="201" t="s">
        <v>160</v>
      </c>
      <c r="C24" s="201" t="s">
        <v>159</v>
      </c>
      <c r="D24" s="242">
        <v>0.64</v>
      </c>
      <c r="E24" s="202">
        <v>0.95</v>
      </c>
      <c r="F24" s="94"/>
    </row>
    <row r="25" spans="1:6" s="55" customFormat="1" ht="246.75" customHeight="1" x14ac:dyDescent="0.25">
      <c r="A25" s="200" t="s">
        <v>60</v>
      </c>
      <c r="B25" s="201" t="s">
        <v>161</v>
      </c>
      <c r="C25" s="201" t="s">
        <v>159</v>
      </c>
      <c r="D25" s="242">
        <v>0.6</v>
      </c>
      <c r="E25" s="202">
        <v>0.85</v>
      </c>
      <c r="F25" s="94"/>
    </row>
    <row r="26" spans="1:6" s="55" customFormat="1" ht="98.25" hidden="1" customHeight="1" x14ac:dyDescent="0.25">
      <c r="A26" s="187" t="s">
        <v>61</v>
      </c>
      <c r="B26" s="181" t="s">
        <v>154</v>
      </c>
      <c r="C26" s="181" t="s">
        <v>155</v>
      </c>
      <c r="D26" s="181" t="s">
        <v>228</v>
      </c>
      <c r="E26" s="181" t="s">
        <v>230</v>
      </c>
      <c r="F26" s="94"/>
    </row>
    <row r="27" spans="1:6" s="55" customFormat="1" ht="211.5" hidden="1" customHeight="1" x14ac:dyDescent="0.25">
      <c r="A27" s="200" t="s">
        <v>62</v>
      </c>
      <c r="B27" s="201" t="s">
        <v>162</v>
      </c>
      <c r="C27" s="201" t="s">
        <v>159</v>
      </c>
      <c r="D27" s="201">
        <v>0</v>
      </c>
      <c r="E27" s="203"/>
      <c r="F27" s="94"/>
    </row>
    <row r="28" spans="1:6" s="55" customFormat="1" ht="224.25" hidden="1" customHeight="1" x14ac:dyDescent="0.25">
      <c r="A28" s="200" t="s">
        <v>63</v>
      </c>
      <c r="B28" s="201" t="s">
        <v>163</v>
      </c>
      <c r="C28" s="201" t="s">
        <v>159</v>
      </c>
      <c r="D28" s="201">
        <v>0</v>
      </c>
      <c r="E28" s="203"/>
      <c r="F28" s="94"/>
    </row>
    <row r="29" spans="1:6" s="55" customFormat="1" ht="221.25" hidden="1" customHeight="1" x14ac:dyDescent="0.25">
      <c r="A29" s="188" t="s">
        <v>64</v>
      </c>
      <c r="B29" s="189" t="s">
        <v>164</v>
      </c>
      <c r="C29" s="189"/>
      <c r="D29" s="189"/>
      <c r="E29" s="190"/>
      <c r="F29" s="94"/>
    </row>
    <row r="30" spans="1:6" s="55" customFormat="1" ht="72" hidden="1" customHeight="1" x14ac:dyDescent="0.25">
      <c r="A30" s="187" t="s">
        <v>65</v>
      </c>
      <c r="B30" s="181" t="s">
        <v>154</v>
      </c>
      <c r="C30" s="181" t="s">
        <v>155</v>
      </c>
      <c r="D30" s="181" t="s">
        <v>228</v>
      </c>
      <c r="E30" s="181" t="s">
        <v>229</v>
      </c>
      <c r="F30" s="94"/>
    </row>
    <row r="31" spans="1:6" s="55" customFormat="1" ht="174" hidden="1" customHeight="1" x14ac:dyDescent="0.25">
      <c r="A31" s="214" t="s">
        <v>66</v>
      </c>
      <c r="B31" s="189" t="s">
        <v>314</v>
      </c>
      <c r="C31" s="189" t="s">
        <v>315</v>
      </c>
      <c r="D31" s="189"/>
      <c r="E31" s="190"/>
      <c r="F31" s="94"/>
    </row>
    <row r="32" spans="1:6" s="55" customFormat="1" ht="217.5" hidden="1" customHeight="1" x14ac:dyDescent="0.25">
      <c r="A32" s="214" t="s">
        <v>67</v>
      </c>
      <c r="B32" s="189" t="s">
        <v>316</v>
      </c>
      <c r="C32" s="189" t="s">
        <v>315</v>
      </c>
      <c r="D32" s="189"/>
      <c r="E32" s="190"/>
      <c r="F32" s="94"/>
    </row>
    <row r="33" spans="1:6" s="55" customFormat="1" ht="77.25" customHeight="1" x14ac:dyDescent="0.25">
      <c r="A33" s="187" t="s">
        <v>68</v>
      </c>
      <c r="B33" s="181" t="s">
        <v>154</v>
      </c>
      <c r="C33" s="181" t="s">
        <v>155</v>
      </c>
      <c r="D33" s="181" t="s">
        <v>228</v>
      </c>
      <c r="E33" s="181" t="s">
        <v>230</v>
      </c>
      <c r="F33" s="94"/>
    </row>
    <row r="34" spans="1:6" s="55" customFormat="1" ht="342.75" hidden="1" customHeight="1" x14ac:dyDescent="0.25">
      <c r="A34" s="196" t="s">
        <v>300</v>
      </c>
      <c r="B34" s="197" t="s">
        <v>165</v>
      </c>
      <c r="C34" s="197" t="s">
        <v>156</v>
      </c>
      <c r="D34" s="197">
        <v>0</v>
      </c>
      <c r="E34" s="204"/>
      <c r="F34" s="94"/>
    </row>
    <row r="35" spans="1:6" s="55" customFormat="1" ht="166.5" customHeight="1" x14ac:dyDescent="0.25">
      <c r="A35" s="255" t="s">
        <v>301</v>
      </c>
      <c r="B35" s="263" t="s">
        <v>283</v>
      </c>
      <c r="C35" s="231" t="s">
        <v>277</v>
      </c>
      <c r="D35" s="209">
        <v>0</v>
      </c>
      <c r="E35" s="257">
        <v>0.4</v>
      </c>
      <c r="F35" s="94"/>
    </row>
    <row r="36" spans="1:6" s="55" customFormat="1" ht="226.5" customHeight="1" x14ac:dyDescent="0.25">
      <c r="A36" s="188" t="s">
        <v>69</v>
      </c>
      <c r="B36" s="189" t="s">
        <v>166</v>
      </c>
      <c r="C36" s="189" t="s">
        <v>156</v>
      </c>
      <c r="D36" s="189">
        <v>0</v>
      </c>
      <c r="E36" s="240">
        <v>0.4</v>
      </c>
      <c r="F36" s="94"/>
    </row>
    <row r="37" spans="1:6" s="55" customFormat="1" ht="63.6" hidden="1" customHeight="1" x14ac:dyDescent="0.25">
      <c r="A37" s="187" t="s">
        <v>70</v>
      </c>
      <c r="B37" s="181" t="s">
        <v>154</v>
      </c>
      <c r="C37" s="181" t="s">
        <v>155</v>
      </c>
      <c r="D37" s="181" t="s">
        <v>228</v>
      </c>
      <c r="E37" s="181" t="s">
        <v>230</v>
      </c>
      <c r="F37" s="94"/>
    </row>
    <row r="38" spans="1:6" s="55" customFormat="1" ht="254.25" hidden="1" customHeight="1" x14ac:dyDescent="0.25">
      <c r="A38" s="188" t="s">
        <v>71</v>
      </c>
      <c r="B38" s="189" t="s">
        <v>167</v>
      </c>
      <c r="C38" s="189" t="s">
        <v>159</v>
      </c>
      <c r="D38" s="189"/>
      <c r="E38" s="190"/>
      <c r="F38" s="94"/>
    </row>
    <row r="39" spans="1:6" s="55" customFormat="1" ht="254.25" hidden="1" customHeight="1" x14ac:dyDescent="0.25">
      <c r="A39" s="191" t="s">
        <v>302</v>
      </c>
      <c r="B39" s="198" t="s">
        <v>284</v>
      </c>
      <c r="C39" s="193" t="s">
        <v>277</v>
      </c>
      <c r="D39" s="194"/>
      <c r="E39" s="195"/>
      <c r="F39" s="94"/>
    </row>
    <row r="40" spans="1:6" s="55" customFormat="1" ht="183.75" hidden="1" x14ac:dyDescent="0.25">
      <c r="A40" s="205" t="s">
        <v>72</v>
      </c>
      <c r="B40" s="194" t="s">
        <v>287</v>
      </c>
      <c r="C40" s="194" t="s">
        <v>303</v>
      </c>
      <c r="D40" s="194"/>
      <c r="E40" s="195"/>
      <c r="F40" s="94"/>
    </row>
    <row r="41" spans="1:6" s="55" customFormat="1" ht="189" hidden="1" customHeight="1" x14ac:dyDescent="0.25">
      <c r="A41" s="191" t="s">
        <v>304</v>
      </c>
      <c r="B41" s="206" t="s">
        <v>285</v>
      </c>
      <c r="C41" s="193" t="s">
        <v>278</v>
      </c>
      <c r="D41" s="194"/>
      <c r="E41" s="195"/>
      <c r="F41" s="94"/>
    </row>
    <row r="42" spans="1:6" s="55" customFormat="1" ht="303" hidden="1" customHeight="1" x14ac:dyDescent="0.25">
      <c r="A42" s="188" t="s">
        <v>73</v>
      </c>
      <c r="B42" s="189" t="s">
        <v>168</v>
      </c>
      <c r="C42" s="189" t="s">
        <v>159</v>
      </c>
      <c r="D42" s="189"/>
      <c r="E42" s="190"/>
      <c r="F42" s="94"/>
    </row>
    <row r="43" spans="1:6" s="55" customFormat="1" ht="233.25" hidden="1" customHeight="1" x14ac:dyDescent="0.25">
      <c r="A43" s="205" t="s">
        <v>305</v>
      </c>
      <c r="B43" s="194" t="s">
        <v>306</v>
      </c>
      <c r="C43" s="194" t="s">
        <v>159</v>
      </c>
      <c r="D43" s="194"/>
      <c r="E43" s="195"/>
      <c r="F43" s="94"/>
    </row>
    <row r="44" spans="1:6" s="94" customFormat="1" ht="65.25" customHeight="1" x14ac:dyDescent="0.25">
      <c r="A44" s="187" t="s">
        <v>74</v>
      </c>
      <c r="B44" s="181" t="s">
        <v>154</v>
      </c>
      <c r="C44" s="181" t="s">
        <v>155</v>
      </c>
      <c r="D44" s="181" t="s">
        <v>228</v>
      </c>
      <c r="E44" s="181" t="s">
        <v>230</v>
      </c>
    </row>
    <row r="45" spans="1:6" s="55" customFormat="1" ht="193.5" customHeight="1" x14ac:dyDescent="0.25">
      <c r="A45" s="188" t="s">
        <v>75</v>
      </c>
      <c r="B45" s="189" t="s">
        <v>169</v>
      </c>
      <c r="C45" s="189" t="s">
        <v>159</v>
      </c>
      <c r="D45" s="209">
        <v>1400</v>
      </c>
      <c r="E45" s="207">
        <v>1800</v>
      </c>
      <c r="F45" s="94"/>
    </row>
    <row r="46" spans="1:6" s="55" customFormat="1" ht="240.75" customHeight="1" x14ac:dyDescent="0.25">
      <c r="A46" s="188" t="s">
        <v>76</v>
      </c>
      <c r="B46" s="189" t="s">
        <v>170</v>
      </c>
      <c r="C46" s="189" t="s">
        <v>159</v>
      </c>
      <c r="D46" s="189">
        <v>0</v>
      </c>
      <c r="E46" s="202">
        <v>0.4</v>
      </c>
      <c r="F46" s="94"/>
    </row>
    <row r="47" spans="1:6" s="55" customFormat="1" ht="267.75" customHeight="1" x14ac:dyDescent="0.25">
      <c r="A47" s="188" t="s">
        <v>77</v>
      </c>
      <c r="B47" s="189" t="s">
        <v>171</v>
      </c>
      <c r="C47" s="189" t="s">
        <v>159</v>
      </c>
      <c r="D47" s="189">
        <v>0</v>
      </c>
      <c r="E47" s="202">
        <v>0.6</v>
      </c>
      <c r="F47" s="94"/>
    </row>
    <row r="48" spans="1:6" s="55" customFormat="1" ht="64.150000000000006" hidden="1" customHeight="1" x14ac:dyDescent="0.25">
      <c r="A48" s="187" t="s">
        <v>78</v>
      </c>
      <c r="B48" s="181" t="s">
        <v>154</v>
      </c>
      <c r="C48" s="181" t="s">
        <v>155</v>
      </c>
      <c r="D48" s="181" t="s">
        <v>228</v>
      </c>
      <c r="E48" s="181" t="s">
        <v>230</v>
      </c>
      <c r="F48" s="94"/>
    </row>
    <row r="49" spans="1:7" s="55" customFormat="1" ht="261.75" hidden="1" customHeight="1" x14ac:dyDescent="0.25">
      <c r="A49" s="205" t="s">
        <v>307</v>
      </c>
      <c r="B49" s="194" t="s">
        <v>172</v>
      </c>
      <c r="C49" s="194" t="s">
        <v>156</v>
      </c>
      <c r="D49" s="194"/>
      <c r="E49" s="208"/>
      <c r="F49" s="94"/>
    </row>
    <row r="50" spans="1:7" s="55" customFormat="1" ht="261.75" hidden="1" customHeight="1" x14ac:dyDescent="0.25">
      <c r="A50" s="200" t="s">
        <v>79</v>
      </c>
      <c r="B50" s="201" t="s">
        <v>173</v>
      </c>
      <c r="C50" s="201" t="s">
        <v>156</v>
      </c>
      <c r="D50" s="201"/>
      <c r="E50" s="207"/>
      <c r="F50" s="94"/>
    </row>
    <row r="51" spans="1:7" s="55" customFormat="1" ht="56.45" customHeight="1" x14ac:dyDescent="0.25">
      <c r="A51" s="187" t="s">
        <v>80</v>
      </c>
      <c r="B51" s="181" t="s">
        <v>154</v>
      </c>
      <c r="C51" s="181" t="s">
        <v>155</v>
      </c>
      <c r="D51" s="181" t="s">
        <v>228</v>
      </c>
      <c r="E51" s="181" t="s">
        <v>230</v>
      </c>
      <c r="F51" s="94"/>
    </row>
    <row r="52" spans="1:7" s="55" customFormat="1" ht="197.25" customHeight="1" x14ac:dyDescent="0.25">
      <c r="A52" s="200" t="s">
        <v>81</v>
      </c>
      <c r="B52" s="201" t="s">
        <v>286</v>
      </c>
      <c r="C52" s="201" t="s">
        <v>159</v>
      </c>
      <c r="D52" s="353">
        <v>0</v>
      </c>
      <c r="E52" s="210">
        <f>2014/812</f>
        <v>2.4802955665024631</v>
      </c>
      <c r="F52" s="94"/>
    </row>
    <row r="53" spans="1:7" s="55" customFormat="1" ht="197.25" hidden="1" customHeight="1" x14ac:dyDescent="0.25">
      <c r="A53" s="188" t="s">
        <v>82</v>
      </c>
      <c r="B53" s="189" t="s">
        <v>174</v>
      </c>
      <c r="C53" s="201" t="s">
        <v>159</v>
      </c>
      <c r="D53" s="201"/>
      <c r="E53" s="190"/>
      <c r="F53" s="94"/>
    </row>
    <row r="54" spans="1:7" s="55" customFormat="1" ht="61.15" customHeight="1" x14ac:dyDescent="0.25">
      <c r="A54" s="187" t="s">
        <v>83</v>
      </c>
      <c r="B54" s="181" t="s">
        <v>154</v>
      </c>
      <c r="C54" s="181" t="s">
        <v>155</v>
      </c>
      <c r="D54" s="181" t="s">
        <v>228</v>
      </c>
      <c r="E54" s="181" t="s">
        <v>230</v>
      </c>
      <c r="F54" s="94"/>
    </row>
    <row r="55" spans="1:7" s="55" customFormat="1" ht="220.5" customHeight="1" x14ac:dyDescent="0.25">
      <c r="A55" s="200" t="s">
        <v>84</v>
      </c>
      <c r="B55" s="201" t="s">
        <v>175</v>
      </c>
      <c r="C55" s="209" t="s">
        <v>176</v>
      </c>
      <c r="D55" s="353">
        <f>'[1]Indicadores e Metas'!$E$18</f>
        <v>2284</v>
      </c>
      <c r="E55" s="245">
        <v>2032</v>
      </c>
      <c r="F55" s="94"/>
    </row>
    <row r="56" spans="1:7" s="55" customFormat="1" ht="220.5" customHeight="1" x14ac:dyDescent="0.25">
      <c r="A56" s="200" t="s">
        <v>85</v>
      </c>
      <c r="B56" s="201" t="s">
        <v>177</v>
      </c>
      <c r="C56" s="209" t="s">
        <v>176</v>
      </c>
      <c r="D56" s="242">
        <v>0.47</v>
      </c>
      <c r="E56" s="202">
        <f>'Anexo_1.1_Limites Estratégicos'!L17</f>
        <v>0.42841528638281251</v>
      </c>
      <c r="F56" s="94"/>
    </row>
    <row r="57" spans="1:7" s="55" customFormat="1" ht="220.5" customHeight="1" x14ac:dyDescent="0.25">
      <c r="A57" s="188" t="s">
        <v>86</v>
      </c>
      <c r="B57" s="209" t="s">
        <v>220</v>
      </c>
      <c r="C57" s="209" t="s">
        <v>178</v>
      </c>
      <c r="D57" s="209">
        <v>6</v>
      </c>
      <c r="E57" s="247">
        <v>4</v>
      </c>
      <c r="F57" s="94"/>
    </row>
    <row r="58" spans="1:7" s="55" customFormat="1" ht="220.5" customHeight="1" x14ac:dyDescent="0.25">
      <c r="A58" s="200" t="s">
        <v>87</v>
      </c>
      <c r="B58" s="201" t="s">
        <v>179</v>
      </c>
      <c r="C58" s="209" t="s">
        <v>178</v>
      </c>
      <c r="D58" s="361">
        <v>0.20699999999999999</v>
      </c>
      <c r="E58" s="246">
        <v>0.18099999999999999</v>
      </c>
      <c r="F58" s="94"/>
      <c r="G58" s="265"/>
    </row>
    <row r="59" spans="1:7" s="55" customFormat="1" ht="220.5" customHeight="1" x14ac:dyDescent="0.25">
      <c r="A59" s="200" t="s">
        <v>88</v>
      </c>
      <c r="B59" s="201" t="s">
        <v>180</v>
      </c>
      <c r="C59" s="209" t="s">
        <v>178</v>
      </c>
      <c r="D59" s="361">
        <v>0.38700000000000001</v>
      </c>
      <c r="E59" s="246">
        <v>0.34499999999999997</v>
      </c>
      <c r="F59" s="94"/>
      <c r="G59" s="265"/>
    </row>
    <row r="60" spans="1:7" s="55" customFormat="1" ht="58.9" hidden="1" customHeight="1" x14ac:dyDescent="0.25">
      <c r="A60" s="187" t="s">
        <v>89</v>
      </c>
      <c r="B60" s="181" t="s">
        <v>154</v>
      </c>
      <c r="C60" s="181" t="s">
        <v>155</v>
      </c>
      <c r="D60" s="181" t="s">
        <v>228</v>
      </c>
      <c r="E60" s="181" t="s">
        <v>230</v>
      </c>
      <c r="F60" s="94"/>
    </row>
    <row r="61" spans="1:7" s="55" customFormat="1" ht="273" hidden="1" customHeight="1" x14ac:dyDescent="0.25">
      <c r="A61" s="188" t="s">
        <v>90</v>
      </c>
      <c r="B61" s="201" t="s">
        <v>181</v>
      </c>
      <c r="C61" s="201" t="s">
        <v>159</v>
      </c>
      <c r="D61" s="201"/>
      <c r="E61" s="190"/>
      <c r="F61" s="94"/>
    </row>
    <row r="62" spans="1:7" s="55" customFormat="1" ht="60" customHeight="1" x14ac:dyDescent="0.25">
      <c r="A62" s="187" t="s">
        <v>91</v>
      </c>
      <c r="B62" s="181" t="s">
        <v>154</v>
      </c>
      <c r="C62" s="181" t="s">
        <v>155</v>
      </c>
      <c r="D62" s="181" t="s">
        <v>228</v>
      </c>
      <c r="E62" s="181" t="s">
        <v>230</v>
      </c>
      <c r="F62" s="94"/>
    </row>
    <row r="63" spans="1:7" s="55" customFormat="1" ht="264" customHeight="1" x14ac:dyDescent="0.25">
      <c r="A63" s="200" t="s">
        <v>92</v>
      </c>
      <c r="B63" s="201" t="s">
        <v>182</v>
      </c>
      <c r="C63" s="201" t="s">
        <v>159</v>
      </c>
      <c r="D63" s="209">
        <v>24</v>
      </c>
      <c r="E63" s="207">
        <v>16</v>
      </c>
      <c r="F63" s="94"/>
    </row>
    <row r="64" spans="1:7" s="55" customFormat="1" ht="264" customHeight="1" x14ac:dyDescent="0.25">
      <c r="A64" s="200" t="s">
        <v>93</v>
      </c>
      <c r="B64" s="201" t="s">
        <v>183</v>
      </c>
      <c r="C64" s="201" t="s">
        <v>159</v>
      </c>
      <c r="D64" s="242">
        <v>0.85</v>
      </c>
      <c r="E64" s="202">
        <v>0.85</v>
      </c>
      <c r="F64" s="94"/>
    </row>
    <row r="65" spans="1:6" s="55" customFormat="1" ht="264" hidden="1" customHeight="1" x14ac:dyDescent="0.25">
      <c r="A65" s="200" t="s">
        <v>94</v>
      </c>
      <c r="B65" s="201" t="s">
        <v>184</v>
      </c>
      <c r="C65" s="201" t="s">
        <v>156</v>
      </c>
      <c r="D65" s="201"/>
      <c r="E65" s="207"/>
      <c r="F65" s="94"/>
    </row>
    <row r="66" spans="1:6" s="55" customFormat="1" ht="76.5" customHeight="1" x14ac:dyDescent="0.25">
      <c r="A66" s="187" t="s">
        <v>95</v>
      </c>
      <c r="B66" s="181" t="s">
        <v>154</v>
      </c>
      <c r="C66" s="181" t="s">
        <v>155</v>
      </c>
      <c r="D66" s="181" t="s">
        <v>228</v>
      </c>
      <c r="E66" s="181" t="s">
        <v>230</v>
      </c>
      <c r="F66" s="94"/>
    </row>
    <row r="67" spans="1:6" s="55" customFormat="1" ht="270" customHeight="1" x14ac:dyDescent="0.25">
      <c r="A67" s="188" t="s">
        <v>96</v>
      </c>
      <c r="B67" s="201" t="s">
        <v>185</v>
      </c>
      <c r="C67" s="201" t="s">
        <v>156</v>
      </c>
      <c r="D67" s="353">
        <v>0</v>
      </c>
      <c r="E67" s="241">
        <v>0.9</v>
      </c>
      <c r="F67" s="94"/>
    </row>
    <row r="68" spans="1:6" s="55" customFormat="1" ht="127.5" customHeight="1" x14ac:dyDescent="0.25">
      <c r="A68" s="187" t="s">
        <v>97</v>
      </c>
      <c r="B68" s="181" t="s">
        <v>154</v>
      </c>
      <c r="C68" s="181" t="s">
        <v>155</v>
      </c>
      <c r="D68" s="181" t="s">
        <v>228</v>
      </c>
      <c r="E68" s="181" t="s">
        <v>230</v>
      </c>
      <c r="F68" s="94"/>
    </row>
    <row r="69" spans="1:6" s="55" customFormat="1" ht="264.75" customHeight="1" x14ac:dyDescent="0.25">
      <c r="A69" s="188" t="s">
        <v>98</v>
      </c>
      <c r="B69" s="201" t="s">
        <v>186</v>
      </c>
      <c r="C69" s="201" t="s">
        <v>159</v>
      </c>
      <c r="D69" s="242">
        <v>0.55000000000000004</v>
      </c>
      <c r="E69" s="239">
        <v>0.55000000000000004</v>
      </c>
      <c r="F69" s="94"/>
    </row>
    <row r="70" spans="1:6" s="55" customFormat="1" ht="271.5" hidden="1" customHeight="1" x14ac:dyDescent="0.25">
      <c r="A70" s="188" t="s">
        <v>99</v>
      </c>
      <c r="B70" s="201" t="s">
        <v>187</v>
      </c>
      <c r="C70" s="201" t="s">
        <v>159</v>
      </c>
      <c r="D70" s="201"/>
      <c r="E70" s="190"/>
      <c r="F70" s="94"/>
    </row>
    <row r="71" spans="1:6" s="56" customFormat="1" ht="30.75" customHeight="1" x14ac:dyDescent="0.4">
      <c r="A71" s="211"/>
      <c r="B71" s="212"/>
      <c r="C71" s="212"/>
      <c r="D71" s="212"/>
      <c r="E71" s="213"/>
      <c r="F71" s="59"/>
    </row>
    <row r="72" spans="1:6" ht="12" customHeight="1" x14ac:dyDescent="0.3">
      <c r="A72" s="57"/>
      <c r="B72" s="58"/>
      <c r="C72" s="58"/>
      <c r="D72" s="58"/>
      <c r="E72" s="57"/>
    </row>
    <row r="87" spans="2:6" x14ac:dyDescent="0.3">
      <c r="B87" s="31"/>
      <c r="C87" s="31"/>
      <c r="D87" s="31"/>
      <c r="F87" s="31"/>
    </row>
    <row r="88" spans="2:6" x14ac:dyDescent="0.3">
      <c r="B88" s="31"/>
      <c r="C88" s="31"/>
      <c r="D88" s="31"/>
      <c r="F88" s="31"/>
    </row>
    <row r="89" spans="2:6" x14ac:dyDescent="0.3">
      <c r="B89" s="31"/>
      <c r="C89" s="31"/>
      <c r="D89" s="31"/>
      <c r="F89" s="31"/>
    </row>
    <row r="90" spans="2:6" x14ac:dyDescent="0.3">
      <c r="B90" s="31"/>
      <c r="C90" s="31"/>
      <c r="D90" s="31"/>
      <c r="F90" s="31"/>
    </row>
    <row r="91" spans="2:6" x14ac:dyDescent="0.3">
      <c r="B91" s="31"/>
      <c r="C91" s="31"/>
      <c r="D91" s="31"/>
      <c r="F91" s="31"/>
    </row>
    <row r="92" spans="2:6" x14ac:dyDescent="0.3">
      <c r="B92" s="31"/>
      <c r="C92" s="31"/>
      <c r="D92" s="31"/>
      <c r="F92" s="31"/>
    </row>
    <row r="93" spans="2:6" x14ac:dyDescent="0.3">
      <c r="B93" s="31"/>
      <c r="C93" s="31"/>
      <c r="D93" s="31"/>
      <c r="F93" s="31"/>
    </row>
    <row r="94" spans="2:6" x14ac:dyDescent="0.3">
      <c r="B94" s="31"/>
      <c r="C94" s="31"/>
      <c r="D94" s="31"/>
      <c r="F94" s="31"/>
    </row>
    <row r="95" spans="2:6" x14ac:dyDescent="0.3">
      <c r="B95" s="31"/>
      <c r="C95" s="31"/>
      <c r="D95" s="31"/>
      <c r="F95" s="31"/>
    </row>
    <row r="96" spans="2:6" x14ac:dyDescent="0.3">
      <c r="B96" s="31"/>
      <c r="C96" s="31"/>
      <c r="D96" s="31"/>
      <c r="F96" s="31"/>
    </row>
    <row r="97" spans="2:6" x14ac:dyDescent="0.3">
      <c r="B97" s="31"/>
      <c r="C97" s="31"/>
      <c r="D97" s="31"/>
      <c r="F97" s="31"/>
    </row>
    <row r="98" spans="2:6" x14ac:dyDescent="0.3">
      <c r="B98" s="31"/>
      <c r="C98" s="31"/>
      <c r="D98" s="31"/>
      <c r="F98" s="31"/>
    </row>
    <row r="99" spans="2:6" x14ac:dyDescent="0.3">
      <c r="B99" s="31"/>
      <c r="C99" s="31"/>
      <c r="D99" s="31"/>
      <c r="F99" s="31"/>
    </row>
    <row r="100" spans="2:6" x14ac:dyDescent="0.3">
      <c r="B100" s="31"/>
      <c r="C100" s="31"/>
      <c r="D100" s="31"/>
      <c r="F100" s="31"/>
    </row>
    <row r="101" spans="2:6" x14ac:dyDescent="0.3">
      <c r="B101" s="31"/>
      <c r="C101" s="31"/>
      <c r="D101" s="31"/>
      <c r="F101" s="31"/>
    </row>
    <row r="102" spans="2:6" x14ac:dyDescent="0.3">
      <c r="B102" s="31"/>
      <c r="C102" s="31"/>
      <c r="D102" s="31"/>
      <c r="F102" s="31"/>
    </row>
    <row r="103" spans="2:6" x14ac:dyDescent="0.3">
      <c r="B103" s="31"/>
      <c r="C103" s="31"/>
      <c r="D103" s="31"/>
      <c r="F103" s="31"/>
    </row>
    <row r="104" spans="2:6" x14ac:dyDescent="0.3">
      <c r="B104" s="31"/>
      <c r="C104" s="31"/>
      <c r="D104" s="31"/>
      <c r="F104" s="31"/>
    </row>
    <row r="105" spans="2:6" x14ac:dyDescent="0.3">
      <c r="B105" s="31"/>
      <c r="C105" s="31"/>
      <c r="D105" s="31"/>
      <c r="F105" s="31"/>
    </row>
    <row r="106" spans="2:6" x14ac:dyDescent="0.3">
      <c r="B106" s="31"/>
      <c r="C106" s="31"/>
      <c r="D106" s="31"/>
      <c r="F106" s="31"/>
    </row>
    <row r="107" spans="2:6" x14ac:dyDescent="0.3">
      <c r="B107" s="31"/>
      <c r="C107" s="31"/>
      <c r="D107" s="31"/>
      <c r="F107" s="31"/>
    </row>
    <row r="108" spans="2:6" x14ac:dyDescent="0.3">
      <c r="B108" s="31"/>
      <c r="C108" s="31"/>
      <c r="D108" s="31"/>
      <c r="F108" s="31"/>
    </row>
    <row r="109" spans="2:6" x14ac:dyDescent="0.3">
      <c r="B109" s="31"/>
      <c r="C109" s="31"/>
      <c r="D109" s="31"/>
      <c r="F109" s="31"/>
    </row>
    <row r="110" spans="2:6" x14ac:dyDescent="0.3">
      <c r="B110" s="31"/>
      <c r="C110" s="31"/>
      <c r="D110" s="31"/>
      <c r="F110" s="31"/>
    </row>
    <row r="111" spans="2:6" x14ac:dyDescent="0.3">
      <c r="B111" s="31"/>
      <c r="C111" s="31"/>
      <c r="D111" s="31"/>
      <c r="F111" s="31"/>
    </row>
    <row r="112" spans="2:6" x14ac:dyDescent="0.3">
      <c r="B112" s="31"/>
      <c r="C112" s="31"/>
      <c r="D112" s="31"/>
      <c r="F112" s="31"/>
    </row>
    <row r="113" spans="2:6" x14ac:dyDescent="0.3">
      <c r="B113" s="31"/>
      <c r="C113" s="31"/>
      <c r="D113" s="31"/>
      <c r="F113" s="31"/>
    </row>
    <row r="114" spans="2:6" x14ac:dyDescent="0.3">
      <c r="B114" s="31"/>
      <c r="C114" s="31"/>
      <c r="D114" s="31"/>
      <c r="F114" s="31"/>
    </row>
    <row r="115" spans="2:6" x14ac:dyDescent="0.3">
      <c r="B115" s="31"/>
      <c r="C115" s="31"/>
      <c r="D115" s="31"/>
      <c r="F115" s="31"/>
    </row>
    <row r="116" spans="2:6" x14ac:dyDescent="0.3">
      <c r="B116" s="31"/>
      <c r="C116" s="31"/>
      <c r="D116" s="31"/>
      <c r="F116" s="31"/>
    </row>
    <row r="117" spans="2:6" x14ac:dyDescent="0.3">
      <c r="B117" s="31"/>
      <c r="C117" s="31"/>
      <c r="D117" s="31"/>
      <c r="F117" s="31"/>
    </row>
    <row r="118" spans="2:6" x14ac:dyDescent="0.3">
      <c r="B118" s="31"/>
      <c r="C118" s="31"/>
      <c r="D118" s="31"/>
      <c r="F118" s="31"/>
    </row>
    <row r="119" spans="2:6" x14ac:dyDescent="0.3">
      <c r="B119" s="31"/>
      <c r="C119" s="31"/>
      <c r="D119" s="31"/>
      <c r="F119" s="31"/>
    </row>
    <row r="120" spans="2:6" x14ac:dyDescent="0.3">
      <c r="B120" s="31"/>
      <c r="C120" s="31"/>
      <c r="D120" s="31"/>
      <c r="F120" s="31"/>
    </row>
    <row r="121" spans="2:6" x14ac:dyDescent="0.3">
      <c r="B121" s="31"/>
      <c r="C121" s="31"/>
      <c r="D121" s="31"/>
      <c r="F121" s="31"/>
    </row>
    <row r="122" spans="2:6" x14ac:dyDescent="0.3">
      <c r="B122" s="31"/>
      <c r="C122" s="31"/>
      <c r="D122" s="31"/>
      <c r="F122" s="31"/>
    </row>
    <row r="123" spans="2:6" x14ac:dyDescent="0.3">
      <c r="B123" s="31"/>
      <c r="C123" s="31"/>
      <c r="D123" s="31"/>
      <c r="F123" s="31"/>
    </row>
    <row r="124" spans="2:6" x14ac:dyDescent="0.3">
      <c r="B124" s="31"/>
      <c r="C124" s="31"/>
      <c r="D124" s="31"/>
      <c r="F124" s="31"/>
    </row>
    <row r="125" spans="2:6" x14ac:dyDescent="0.3">
      <c r="B125" s="31"/>
      <c r="C125" s="31"/>
      <c r="D125" s="31"/>
      <c r="F125" s="31"/>
    </row>
    <row r="126" spans="2:6" x14ac:dyDescent="0.3">
      <c r="B126" s="31"/>
      <c r="C126" s="31"/>
      <c r="D126" s="31"/>
      <c r="F126" s="31"/>
    </row>
    <row r="127" spans="2:6" x14ac:dyDescent="0.3">
      <c r="B127" s="31"/>
      <c r="C127" s="31"/>
      <c r="D127" s="31"/>
      <c r="F127" s="31"/>
    </row>
    <row r="128" spans="2:6" x14ac:dyDescent="0.3">
      <c r="B128" s="31"/>
      <c r="C128" s="31"/>
      <c r="D128" s="31"/>
      <c r="F128" s="31"/>
    </row>
    <row r="129" spans="2:6" x14ac:dyDescent="0.3">
      <c r="B129" s="31"/>
      <c r="C129" s="31"/>
      <c r="D129" s="31"/>
      <c r="F129" s="31"/>
    </row>
    <row r="130" spans="2:6" x14ac:dyDescent="0.3">
      <c r="B130" s="31"/>
      <c r="C130" s="31"/>
      <c r="D130" s="31"/>
      <c r="F130" s="31"/>
    </row>
    <row r="131" spans="2:6" x14ac:dyDescent="0.3">
      <c r="B131" s="31"/>
      <c r="C131" s="31"/>
      <c r="D131" s="31"/>
      <c r="F131" s="31"/>
    </row>
    <row r="132" spans="2:6" x14ac:dyDescent="0.3">
      <c r="B132" s="31"/>
      <c r="C132" s="31"/>
      <c r="D132" s="31"/>
      <c r="F132" s="31"/>
    </row>
    <row r="133" spans="2:6" x14ac:dyDescent="0.3">
      <c r="B133" s="31"/>
      <c r="C133" s="31"/>
      <c r="D133" s="31"/>
      <c r="F133" s="31"/>
    </row>
    <row r="134" spans="2:6" x14ac:dyDescent="0.3">
      <c r="B134" s="31"/>
      <c r="C134" s="31"/>
      <c r="D134" s="31"/>
      <c r="F134" s="31"/>
    </row>
    <row r="135" spans="2:6" x14ac:dyDescent="0.3">
      <c r="B135" s="31"/>
      <c r="C135" s="31"/>
      <c r="D135" s="31"/>
      <c r="F135" s="31"/>
    </row>
    <row r="136" spans="2:6" x14ac:dyDescent="0.3">
      <c r="B136" s="31"/>
      <c r="C136" s="31"/>
      <c r="D136" s="31"/>
      <c r="F136" s="31"/>
    </row>
    <row r="137" spans="2:6" x14ac:dyDescent="0.3">
      <c r="B137" s="31"/>
      <c r="C137" s="31"/>
      <c r="D137" s="31"/>
      <c r="F137" s="31"/>
    </row>
    <row r="138" spans="2:6" x14ac:dyDescent="0.3">
      <c r="B138" s="31"/>
      <c r="C138" s="31"/>
      <c r="D138" s="31"/>
      <c r="F138" s="31"/>
    </row>
    <row r="139" spans="2:6" x14ac:dyDescent="0.3">
      <c r="B139" s="31"/>
      <c r="C139" s="31"/>
      <c r="D139" s="31"/>
      <c r="F139" s="31"/>
    </row>
    <row r="140" spans="2:6" x14ac:dyDescent="0.3">
      <c r="B140" s="31"/>
      <c r="C140" s="31"/>
      <c r="D140" s="31"/>
      <c r="F140" s="31"/>
    </row>
    <row r="141" spans="2:6" x14ac:dyDescent="0.3">
      <c r="B141" s="31"/>
      <c r="C141" s="31"/>
      <c r="D141" s="31"/>
      <c r="F141" s="31"/>
    </row>
    <row r="142" spans="2:6" x14ac:dyDescent="0.3">
      <c r="B142" s="31"/>
      <c r="C142" s="31"/>
      <c r="D142" s="31"/>
      <c r="F142" s="31"/>
    </row>
    <row r="143" spans="2:6" x14ac:dyDescent="0.3">
      <c r="B143" s="31"/>
      <c r="C143" s="31"/>
      <c r="D143" s="31"/>
      <c r="F143" s="31"/>
    </row>
    <row r="144" spans="2:6" x14ac:dyDescent="0.3">
      <c r="B144" s="31"/>
      <c r="C144" s="31"/>
      <c r="D144" s="31"/>
      <c r="F144" s="31"/>
    </row>
    <row r="145" spans="2:6" x14ac:dyDescent="0.3">
      <c r="B145" s="31"/>
      <c r="C145" s="31"/>
      <c r="D145" s="31"/>
      <c r="F145" s="31"/>
    </row>
    <row r="146" spans="2:6" x14ac:dyDescent="0.3">
      <c r="B146" s="31"/>
      <c r="C146" s="31"/>
      <c r="D146" s="31"/>
      <c r="F146" s="31"/>
    </row>
    <row r="147" spans="2:6" x14ac:dyDescent="0.3">
      <c r="B147" s="31"/>
      <c r="C147" s="31"/>
      <c r="D147" s="31"/>
      <c r="F147" s="31"/>
    </row>
    <row r="148" spans="2:6" x14ac:dyDescent="0.3">
      <c r="B148" s="31"/>
      <c r="C148" s="31"/>
      <c r="D148" s="31"/>
      <c r="F148" s="31"/>
    </row>
    <row r="149" spans="2:6" x14ac:dyDescent="0.3">
      <c r="B149" s="31"/>
      <c r="C149" s="31"/>
      <c r="D149" s="31"/>
      <c r="F149" s="31"/>
    </row>
    <row r="150" spans="2:6" x14ac:dyDescent="0.3">
      <c r="B150" s="31"/>
      <c r="C150" s="31"/>
      <c r="D150" s="31"/>
      <c r="F150" s="31"/>
    </row>
    <row r="151" spans="2:6" x14ac:dyDescent="0.3">
      <c r="B151" s="31"/>
      <c r="C151" s="31"/>
      <c r="D151" s="31"/>
      <c r="F151" s="31"/>
    </row>
    <row r="152" spans="2:6" x14ac:dyDescent="0.3">
      <c r="B152" s="31"/>
      <c r="C152" s="31"/>
      <c r="D152" s="31"/>
      <c r="F152" s="31"/>
    </row>
    <row r="153" spans="2:6" x14ac:dyDescent="0.3">
      <c r="B153" s="31"/>
      <c r="C153" s="31"/>
      <c r="D153" s="31"/>
      <c r="F153" s="31"/>
    </row>
    <row r="154" spans="2:6" x14ac:dyDescent="0.3">
      <c r="B154" s="31"/>
      <c r="C154" s="31"/>
      <c r="D154" s="31"/>
      <c r="F154" s="31"/>
    </row>
    <row r="155" spans="2:6" x14ac:dyDescent="0.3">
      <c r="B155" s="31"/>
      <c r="C155" s="31"/>
      <c r="D155" s="31"/>
      <c r="F155" s="31"/>
    </row>
    <row r="156" spans="2:6" x14ac:dyDescent="0.3">
      <c r="B156" s="31"/>
      <c r="C156" s="31"/>
      <c r="D156" s="31"/>
      <c r="F156" s="31"/>
    </row>
    <row r="157" spans="2:6" x14ac:dyDescent="0.3">
      <c r="B157" s="31"/>
      <c r="C157" s="31"/>
      <c r="D157" s="31"/>
      <c r="F157" s="31"/>
    </row>
    <row r="158" spans="2:6" x14ac:dyDescent="0.3">
      <c r="B158" s="31"/>
      <c r="C158" s="31"/>
      <c r="D158" s="31"/>
      <c r="F158" s="31"/>
    </row>
    <row r="159" spans="2:6" x14ac:dyDescent="0.3">
      <c r="B159" s="31"/>
      <c r="C159" s="31"/>
      <c r="D159" s="31"/>
      <c r="F159" s="31"/>
    </row>
    <row r="160" spans="2:6" x14ac:dyDescent="0.3">
      <c r="B160" s="31"/>
      <c r="C160" s="31"/>
      <c r="D160" s="31"/>
      <c r="F160" s="31"/>
    </row>
    <row r="161" spans="2:6" x14ac:dyDescent="0.3">
      <c r="B161" s="31"/>
      <c r="C161" s="31"/>
      <c r="D161" s="31"/>
      <c r="F161" s="31"/>
    </row>
    <row r="162" spans="2:6" x14ac:dyDescent="0.3">
      <c r="B162" s="31"/>
      <c r="C162" s="31"/>
      <c r="D162" s="31"/>
      <c r="F162" s="31"/>
    </row>
    <row r="163" spans="2:6" x14ac:dyDescent="0.3">
      <c r="B163" s="31"/>
      <c r="C163" s="31"/>
      <c r="D163" s="31"/>
      <c r="F163" s="31"/>
    </row>
    <row r="164" spans="2:6" x14ac:dyDescent="0.3">
      <c r="B164" s="31"/>
      <c r="C164" s="31"/>
      <c r="D164" s="31"/>
      <c r="F164" s="31"/>
    </row>
    <row r="165" spans="2:6" x14ac:dyDescent="0.3">
      <c r="B165" s="31"/>
      <c r="C165" s="31"/>
      <c r="D165" s="31"/>
      <c r="F165" s="31"/>
    </row>
    <row r="166" spans="2:6" x14ac:dyDescent="0.3">
      <c r="B166" s="31"/>
      <c r="C166" s="31"/>
      <c r="D166" s="31"/>
      <c r="F166" s="31"/>
    </row>
    <row r="167" spans="2:6" x14ac:dyDescent="0.3">
      <c r="B167" s="31"/>
      <c r="C167" s="31"/>
      <c r="D167" s="31"/>
      <c r="F167" s="31"/>
    </row>
    <row r="168" spans="2:6" x14ac:dyDescent="0.3">
      <c r="B168" s="31"/>
      <c r="C168" s="31"/>
      <c r="D168" s="31"/>
      <c r="F168" s="31"/>
    </row>
    <row r="169" spans="2:6" x14ac:dyDescent="0.3">
      <c r="B169" s="31"/>
      <c r="C169" s="31"/>
      <c r="D169" s="31"/>
      <c r="F169" s="31"/>
    </row>
    <row r="170" spans="2:6" x14ac:dyDescent="0.3">
      <c r="B170" s="31"/>
      <c r="C170" s="31"/>
      <c r="D170" s="31"/>
      <c r="F170" s="31"/>
    </row>
    <row r="171" spans="2:6" x14ac:dyDescent="0.3">
      <c r="B171" s="31"/>
      <c r="C171" s="31"/>
      <c r="D171" s="31"/>
      <c r="F171" s="31"/>
    </row>
    <row r="172" spans="2:6" x14ac:dyDescent="0.3">
      <c r="B172" s="31"/>
      <c r="C172" s="31"/>
      <c r="D172" s="31"/>
      <c r="F172" s="31"/>
    </row>
    <row r="173" spans="2:6" x14ac:dyDescent="0.3">
      <c r="B173" s="31"/>
      <c r="C173" s="31"/>
      <c r="D173" s="31"/>
      <c r="F173" s="31"/>
    </row>
    <row r="174" spans="2:6" x14ac:dyDescent="0.3">
      <c r="B174" s="31"/>
      <c r="C174" s="31"/>
      <c r="D174" s="31"/>
      <c r="F174" s="31"/>
    </row>
    <row r="175" spans="2:6" x14ac:dyDescent="0.3">
      <c r="B175" s="31"/>
      <c r="C175" s="31"/>
      <c r="D175" s="31"/>
      <c r="F175" s="31"/>
    </row>
    <row r="176" spans="2:6" x14ac:dyDescent="0.3">
      <c r="B176" s="31"/>
      <c r="C176" s="31"/>
      <c r="D176" s="31"/>
      <c r="F176" s="31"/>
    </row>
    <row r="177" spans="2:6" x14ac:dyDescent="0.3">
      <c r="B177" s="31"/>
      <c r="C177" s="31"/>
      <c r="D177" s="31"/>
      <c r="F177" s="31"/>
    </row>
    <row r="178" spans="2:6" x14ac:dyDescent="0.3">
      <c r="B178" s="31"/>
      <c r="C178" s="31"/>
      <c r="D178" s="31"/>
      <c r="F178" s="31"/>
    </row>
    <row r="179" spans="2:6" x14ac:dyDescent="0.3">
      <c r="B179" s="31"/>
      <c r="C179" s="31"/>
      <c r="D179" s="31"/>
      <c r="F179" s="31"/>
    </row>
    <row r="180" spans="2:6" x14ac:dyDescent="0.3">
      <c r="B180" s="31"/>
      <c r="C180" s="31"/>
      <c r="D180" s="31"/>
      <c r="F180" s="31"/>
    </row>
    <row r="181" spans="2:6" x14ac:dyDescent="0.3">
      <c r="B181" s="31"/>
      <c r="C181" s="31"/>
      <c r="D181" s="31"/>
      <c r="F181" s="31"/>
    </row>
    <row r="182" spans="2:6" x14ac:dyDescent="0.3">
      <c r="B182" s="31"/>
      <c r="C182" s="31"/>
      <c r="D182" s="31"/>
      <c r="F182" s="31"/>
    </row>
    <row r="183" spans="2:6" x14ac:dyDescent="0.3">
      <c r="B183" s="31"/>
      <c r="C183" s="31"/>
      <c r="D183" s="31"/>
      <c r="F183" s="31"/>
    </row>
    <row r="184" spans="2:6" x14ac:dyDescent="0.3">
      <c r="B184" s="31"/>
      <c r="C184" s="31"/>
      <c r="D184" s="31"/>
      <c r="F184" s="31"/>
    </row>
    <row r="185" spans="2:6" x14ac:dyDescent="0.3">
      <c r="B185" s="31"/>
      <c r="C185" s="31"/>
      <c r="D185" s="31"/>
      <c r="F185" s="31"/>
    </row>
    <row r="186" spans="2:6" x14ac:dyDescent="0.3">
      <c r="B186" s="31"/>
      <c r="C186" s="31"/>
      <c r="D186" s="31"/>
      <c r="F186" s="31"/>
    </row>
    <row r="187" spans="2:6" x14ac:dyDescent="0.3">
      <c r="B187" s="31"/>
      <c r="C187" s="31"/>
      <c r="D187" s="31"/>
      <c r="F187" s="31"/>
    </row>
    <row r="188" spans="2:6" x14ac:dyDescent="0.3">
      <c r="B188" s="31"/>
      <c r="C188" s="31"/>
      <c r="D188" s="31"/>
      <c r="F188" s="31"/>
    </row>
    <row r="189" spans="2:6" x14ac:dyDescent="0.3">
      <c r="B189" s="31"/>
      <c r="C189" s="31"/>
      <c r="D189" s="31"/>
      <c r="F189" s="31"/>
    </row>
    <row r="190" spans="2:6" x14ac:dyDescent="0.3">
      <c r="B190" s="31"/>
      <c r="C190" s="31"/>
      <c r="D190" s="31"/>
      <c r="F190" s="31"/>
    </row>
    <row r="191" spans="2:6" x14ac:dyDescent="0.3">
      <c r="B191" s="31"/>
      <c r="C191" s="31"/>
      <c r="D191" s="31"/>
      <c r="F191" s="31"/>
    </row>
    <row r="192" spans="2:6" x14ac:dyDescent="0.3">
      <c r="B192" s="31"/>
      <c r="C192" s="31"/>
      <c r="D192" s="31"/>
      <c r="F192" s="31"/>
    </row>
    <row r="193" spans="2:6" x14ac:dyDescent="0.3">
      <c r="B193" s="31"/>
      <c r="C193" s="31"/>
      <c r="D193" s="31"/>
      <c r="F193" s="31"/>
    </row>
    <row r="194" spans="2:6" x14ac:dyDescent="0.3">
      <c r="B194" s="31"/>
      <c r="C194" s="31"/>
      <c r="D194" s="31"/>
      <c r="F194" s="31"/>
    </row>
    <row r="195" spans="2:6" x14ac:dyDescent="0.3">
      <c r="B195" s="31"/>
      <c r="C195" s="31"/>
      <c r="D195" s="31"/>
      <c r="F195" s="31"/>
    </row>
    <row r="196" spans="2:6" x14ac:dyDescent="0.3">
      <c r="B196" s="31"/>
      <c r="C196" s="31"/>
      <c r="D196" s="31"/>
      <c r="F196" s="31"/>
    </row>
    <row r="197" spans="2:6" x14ac:dyDescent="0.3">
      <c r="B197" s="31"/>
      <c r="C197" s="31"/>
      <c r="D197" s="31"/>
      <c r="F197" s="31"/>
    </row>
    <row r="198" spans="2:6" x14ac:dyDescent="0.3">
      <c r="B198" s="31"/>
      <c r="C198" s="31"/>
      <c r="D198" s="31"/>
      <c r="F198" s="31"/>
    </row>
    <row r="199" spans="2:6" x14ac:dyDescent="0.3">
      <c r="B199" s="31"/>
      <c r="C199" s="31"/>
      <c r="D199" s="31"/>
      <c r="F199" s="31"/>
    </row>
    <row r="200" spans="2:6" x14ac:dyDescent="0.3">
      <c r="B200" s="31"/>
      <c r="C200" s="31"/>
      <c r="D200" s="31"/>
      <c r="F200" s="31"/>
    </row>
    <row r="201" spans="2:6" x14ac:dyDescent="0.3">
      <c r="B201" s="31"/>
      <c r="C201" s="31"/>
      <c r="D201" s="31"/>
      <c r="F201" s="31"/>
    </row>
    <row r="202" spans="2:6" x14ac:dyDescent="0.3">
      <c r="B202" s="31"/>
      <c r="C202" s="31"/>
      <c r="D202" s="31"/>
      <c r="F202" s="31"/>
    </row>
    <row r="203" spans="2:6" x14ac:dyDescent="0.3">
      <c r="B203" s="31"/>
      <c r="C203" s="31"/>
      <c r="D203" s="31"/>
      <c r="F203" s="31"/>
    </row>
    <row r="204" spans="2:6" x14ac:dyDescent="0.3">
      <c r="B204" s="31"/>
      <c r="C204" s="31"/>
      <c r="D204" s="31"/>
      <c r="F204" s="31"/>
    </row>
    <row r="205" spans="2:6" x14ac:dyDescent="0.3">
      <c r="B205" s="31"/>
      <c r="C205" s="31"/>
      <c r="D205" s="31"/>
      <c r="F205" s="31"/>
    </row>
    <row r="206" spans="2:6" x14ac:dyDescent="0.3">
      <c r="B206" s="31"/>
      <c r="C206" s="31"/>
      <c r="D206" s="31"/>
      <c r="F206" s="31"/>
    </row>
    <row r="207" spans="2:6" x14ac:dyDescent="0.3">
      <c r="B207" s="31"/>
      <c r="C207" s="31"/>
      <c r="D207" s="31"/>
      <c r="F207" s="31"/>
    </row>
    <row r="208" spans="2:6" x14ac:dyDescent="0.3">
      <c r="B208" s="31"/>
      <c r="C208" s="31"/>
      <c r="D208" s="31"/>
      <c r="F208" s="31"/>
    </row>
    <row r="209" spans="2:6" x14ac:dyDescent="0.3">
      <c r="B209" s="31"/>
      <c r="C209" s="31"/>
      <c r="D209" s="31"/>
      <c r="F209" s="31"/>
    </row>
    <row r="210" spans="2:6" x14ac:dyDescent="0.3">
      <c r="B210" s="31"/>
      <c r="C210" s="31"/>
      <c r="D210" s="31"/>
      <c r="F210" s="31"/>
    </row>
    <row r="211" spans="2:6" x14ac:dyDescent="0.3">
      <c r="B211" s="31"/>
      <c r="C211" s="31"/>
      <c r="D211" s="31"/>
      <c r="F211" s="31"/>
    </row>
    <row r="212" spans="2:6" x14ac:dyDescent="0.3">
      <c r="B212" s="31"/>
      <c r="C212" s="31"/>
      <c r="D212" s="31"/>
      <c r="F212" s="31"/>
    </row>
    <row r="213" spans="2:6" x14ac:dyDescent="0.3">
      <c r="B213" s="31"/>
      <c r="C213" s="31"/>
      <c r="D213" s="31"/>
      <c r="F213" s="31"/>
    </row>
    <row r="214" spans="2:6" x14ac:dyDescent="0.3">
      <c r="B214" s="31"/>
      <c r="C214" s="31"/>
      <c r="D214" s="31"/>
      <c r="F214" s="31"/>
    </row>
    <row r="215" spans="2:6" x14ac:dyDescent="0.3">
      <c r="B215" s="31"/>
      <c r="C215" s="31"/>
      <c r="D215" s="31"/>
      <c r="F215" s="31"/>
    </row>
    <row r="216" spans="2:6" x14ac:dyDescent="0.3">
      <c r="B216" s="31"/>
      <c r="C216" s="31"/>
      <c r="D216" s="31"/>
      <c r="F216" s="31"/>
    </row>
    <row r="217" spans="2:6" x14ac:dyDescent="0.3">
      <c r="B217" s="31"/>
      <c r="C217" s="31"/>
      <c r="D217" s="31"/>
      <c r="F217" s="31"/>
    </row>
    <row r="218" spans="2:6" x14ac:dyDescent="0.3">
      <c r="B218" s="31"/>
      <c r="C218" s="31"/>
      <c r="D218" s="31"/>
      <c r="F218" s="31"/>
    </row>
    <row r="219" spans="2:6" x14ac:dyDescent="0.3">
      <c r="B219" s="31"/>
      <c r="C219" s="31"/>
      <c r="D219" s="31"/>
      <c r="F219" s="31"/>
    </row>
    <row r="220" spans="2:6" x14ac:dyDescent="0.3">
      <c r="B220" s="31"/>
      <c r="C220" s="31"/>
      <c r="D220" s="31"/>
      <c r="F220" s="31"/>
    </row>
    <row r="221" spans="2:6" x14ac:dyDescent="0.3">
      <c r="B221" s="31"/>
      <c r="C221" s="31"/>
      <c r="D221" s="31"/>
      <c r="F221" s="31"/>
    </row>
    <row r="222" spans="2:6" x14ac:dyDescent="0.3">
      <c r="B222" s="31"/>
      <c r="C222" s="31"/>
      <c r="D222" s="31"/>
      <c r="F222" s="31"/>
    </row>
    <row r="223" spans="2:6" x14ac:dyDescent="0.3">
      <c r="B223" s="31"/>
      <c r="C223" s="31"/>
      <c r="D223" s="31"/>
      <c r="F223" s="31"/>
    </row>
    <row r="224" spans="2:6" x14ac:dyDescent="0.3">
      <c r="B224" s="31"/>
      <c r="C224" s="31"/>
      <c r="D224" s="31"/>
      <c r="F224" s="31"/>
    </row>
    <row r="225" spans="2:6" x14ac:dyDescent="0.3">
      <c r="B225" s="31"/>
      <c r="C225" s="31"/>
      <c r="D225" s="31"/>
      <c r="F225" s="31"/>
    </row>
    <row r="226" spans="2:6" x14ac:dyDescent="0.3">
      <c r="B226" s="31"/>
      <c r="C226" s="31"/>
      <c r="D226" s="31"/>
      <c r="F226" s="31"/>
    </row>
    <row r="227" spans="2:6" x14ac:dyDescent="0.3">
      <c r="B227" s="31"/>
      <c r="C227" s="31"/>
      <c r="D227" s="31"/>
      <c r="F227" s="31"/>
    </row>
    <row r="228" spans="2:6" x14ac:dyDescent="0.3">
      <c r="B228" s="31"/>
      <c r="C228" s="31"/>
      <c r="D228" s="31"/>
      <c r="F228" s="31"/>
    </row>
    <row r="229" spans="2:6" x14ac:dyDescent="0.3">
      <c r="B229" s="31"/>
      <c r="C229" s="31"/>
      <c r="D229" s="31"/>
      <c r="F229" s="31"/>
    </row>
    <row r="230" spans="2:6" x14ac:dyDescent="0.3">
      <c r="B230" s="31"/>
      <c r="C230" s="31"/>
      <c r="D230" s="31"/>
      <c r="F230" s="31"/>
    </row>
    <row r="231" spans="2:6" x14ac:dyDescent="0.3">
      <c r="B231" s="31"/>
      <c r="C231" s="31"/>
      <c r="D231" s="31"/>
      <c r="F231" s="31"/>
    </row>
    <row r="232" spans="2:6" x14ac:dyDescent="0.3">
      <c r="B232" s="31"/>
      <c r="C232" s="31"/>
      <c r="D232" s="31"/>
      <c r="F232" s="31"/>
    </row>
    <row r="233" spans="2:6" x14ac:dyDescent="0.3">
      <c r="B233" s="31"/>
      <c r="C233" s="31"/>
      <c r="D233" s="31"/>
      <c r="F233" s="31"/>
    </row>
    <row r="234" spans="2:6" x14ac:dyDescent="0.3">
      <c r="B234" s="31"/>
      <c r="C234" s="31"/>
      <c r="D234" s="31"/>
      <c r="F234" s="31"/>
    </row>
    <row r="235" spans="2:6" x14ac:dyDescent="0.3">
      <c r="B235" s="31"/>
      <c r="C235" s="31"/>
      <c r="D235" s="31"/>
      <c r="F235" s="31"/>
    </row>
    <row r="236" spans="2:6" x14ac:dyDescent="0.3">
      <c r="B236" s="31"/>
      <c r="C236" s="31"/>
      <c r="D236" s="31"/>
      <c r="F236" s="31"/>
    </row>
    <row r="237" spans="2:6" x14ac:dyDescent="0.3">
      <c r="B237" s="31"/>
      <c r="C237" s="31"/>
      <c r="D237" s="31"/>
      <c r="F237" s="31"/>
    </row>
    <row r="238" spans="2:6" x14ac:dyDescent="0.3">
      <c r="B238" s="31"/>
      <c r="C238" s="31"/>
      <c r="D238" s="31"/>
      <c r="F238" s="31"/>
    </row>
    <row r="239" spans="2:6" x14ac:dyDescent="0.3">
      <c r="B239" s="31"/>
      <c r="C239" s="31"/>
      <c r="D239" s="31"/>
      <c r="F239" s="31"/>
    </row>
    <row r="240" spans="2:6" x14ac:dyDescent="0.3">
      <c r="B240" s="31"/>
      <c r="C240" s="31"/>
      <c r="D240" s="31"/>
      <c r="F240" s="31"/>
    </row>
    <row r="241" spans="2:6" x14ac:dyDescent="0.3">
      <c r="B241" s="31"/>
      <c r="C241" s="31"/>
      <c r="D241" s="31"/>
      <c r="F241" s="31"/>
    </row>
    <row r="242" spans="2:6" x14ac:dyDescent="0.3">
      <c r="B242" s="31"/>
      <c r="C242" s="31"/>
      <c r="D242" s="31"/>
      <c r="F242" s="31"/>
    </row>
    <row r="243" spans="2:6" x14ac:dyDescent="0.3">
      <c r="B243" s="31"/>
      <c r="C243" s="31"/>
      <c r="D243" s="31"/>
      <c r="F243" s="31"/>
    </row>
    <row r="244" spans="2:6" x14ac:dyDescent="0.3">
      <c r="B244" s="31"/>
      <c r="C244" s="31"/>
      <c r="D244" s="31"/>
      <c r="F244" s="31"/>
    </row>
    <row r="245" spans="2:6" x14ac:dyDescent="0.3">
      <c r="B245" s="31"/>
      <c r="C245" s="31"/>
      <c r="D245" s="31"/>
      <c r="F245" s="31"/>
    </row>
    <row r="246" spans="2:6" x14ac:dyDescent="0.3">
      <c r="B246" s="31"/>
      <c r="C246" s="31"/>
      <c r="D246" s="31"/>
      <c r="F246" s="31"/>
    </row>
    <row r="247" spans="2:6" x14ac:dyDescent="0.3">
      <c r="B247" s="31"/>
      <c r="C247" s="31"/>
      <c r="D247" s="31"/>
      <c r="F247" s="31"/>
    </row>
    <row r="248" spans="2:6" x14ac:dyDescent="0.3">
      <c r="B248" s="31"/>
      <c r="C248" s="31"/>
      <c r="D248" s="31"/>
      <c r="F248" s="31"/>
    </row>
    <row r="249" spans="2:6" x14ac:dyDescent="0.3">
      <c r="B249" s="31"/>
      <c r="C249" s="31"/>
      <c r="D249" s="31"/>
      <c r="F249" s="31"/>
    </row>
    <row r="250" spans="2:6" x14ac:dyDescent="0.3">
      <c r="B250" s="31"/>
      <c r="C250" s="31"/>
      <c r="D250" s="31"/>
      <c r="F250" s="31"/>
    </row>
    <row r="251" spans="2:6" x14ac:dyDescent="0.3">
      <c r="B251" s="31"/>
      <c r="C251" s="31"/>
      <c r="D251" s="31"/>
      <c r="F251" s="31"/>
    </row>
    <row r="252" spans="2:6" x14ac:dyDescent="0.3">
      <c r="B252" s="31"/>
      <c r="C252" s="31"/>
      <c r="D252" s="31"/>
      <c r="F252" s="31"/>
    </row>
    <row r="253" spans="2:6" x14ac:dyDescent="0.3">
      <c r="B253" s="31"/>
      <c r="C253" s="31"/>
      <c r="D253" s="31"/>
      <c r="F253" s="31"/>
    </row>
    <row r="254" spans="2:6" x14ac:dyDescent="0.3">
      <c r="B254" s="31"/>
      <c r="C254" s="31"/>
      <c r="D254" s="31"/>
      <c r="F254" s="31"/>
    </row>
    <row r="255" spans="2:6" x14ac:dyDescent="0.3">
      <c r="B255" s="31"/>
      <c r="C255" s="31"/>
      <c r="D255" s="31"/>
      <c r="F255" s="31"/>
    </row>
    <row r="256" spans="2:6" x14ac:dyDescent="0.3">
      <c r="B256" s="31"/>
      <c r="C256" s="31"/>
      <c r="D256" s="31"/>
      <c r="F256" s="31"/>
    </row>
    <row r="257" spans="2:6" x14ac:dyDescent="0.3">
      <c r="B257" s="31"/>
      <c r="C257" s="31"/>
      <c r="D257" s="31"/>
      <c r="F257" s="31"/>
    </row>
    <row r="258" spans="2:6" x14ac:dyDescent="0.3">
      <c r="B258" s="31"/>
      <c r="C258" s="31"/>
      <c r="D258" s="31"/>
      <c r="F258" s="31"/>
    </row>
    <row r="259" spans="2:6" x14ac:dyDescent="0.3">
      <c r="B259" s="31"/>
      <c r="C259" s="31"/>
      <c r="D259" s="31"/>
      <c r="F259" s="31"/>
    </row>
    <row r="260" spans="2:6" x14ac:dyDescent="0.3">
      <c r="B260" s="31"/>
      <c r="C260" s="31"/>
      <c r="D260" s="31"/>
      <c r="F260" s="31"/>
    </row>
    <row r="261" spans="2:6" x14ac:dyDescent="0.3">
      <c r="B261" s="31"/>
      <c r="C261" s="31"/>
      <c r="D261" s="31"/>
      <c r="F261" s="31"/>
    </row>
    <row r="262" spans="2:6" x14ac:dyDescent="0.3">
      <c r="B262" s="31"/>
      <c r="C262" s="31"/>
      <c r="D262" s="31"/>
      <c r="F262" s="31"/>
    </row>
    <row r="263" spans="2:6" x14ac:dyDescent="0.3">
      <c r="B263" s="31"/>
      <c r="C263" s="31"/>
      <c r="D263" s="31"/>
      <c r="F263" s="31"/>
    </row>
    <row r="264" spans="2:6" x14ac:dyDescent="0.3">
      <c r="B264" s="31"/>
      <c r="C264" s="31"/>
      <c r="D264" s="31"/>
      <c r="F264" s="31"/>
    </row>
    <row r="265" spans="2:6" x14ac:dyDescent="0.3">
      <c r="B265" s="31"/>
      <c r="C265" s="31"/>
      <c r="D265" s="31"/>
      <c r="F265" s="31"/>
    </row>
    <row r="266" spans="2:6" x14ac:dyDescent="0.3">
      <c r="B266" s="31"/>
      <c r="C266" s="31"/>
      <c r="D266" s="31"/>
      <c r="F266" s="31"/>
    </row>
    <row r="267" spans="2:6" x14ac:dyDescent="0.3">
      <c r="B267" s="31"/>
      <c r="C267" s="31"/>
      <c r="D267" s="31"/>
      <c r="F267" s="31"/>
    </row>
    <row r="268" spans="2:6" x14ac:dyDescent="0.3">
      <c r="B268" s="31"/>
      <c r="C268" s="31"/>
      <c r="D268" s="31"/>
      <c r="F268" s="31"/>
    </row>
    <row r="269" spans="2:6" x14ac:dyDescent="0.3">
      <c r="B269" s="31"/>
      <c r="C269" s="31"/>
      <c r="D269" s="31"/>
      <c r="F269" s="31"/>
    </row>
    <row r="270" spans="2:6" x14ac:dyDescent="0.3">
      <c r="B270" s="31"/>
      <c r="C270" s="31"/>
      <c r="D270" s="31"/>
      <c r="F270" s="31"/>
    </row>
    <row r="271" spans="2:6" x14ac:dyDescent="0.3">
      <c r="B271" s="31"/>
      <c r="C271" s="31"/>
      <c r="D271" s="31"/>
      <c r="F271" s="31"/>
    </row>
    <row r="272" spans="2:6" x14ac:dyDescent="0.3">
      <c r="B272" s="31"/>
      <c r="C272" s="31"/>
      <c r="D272" s="31"/>
      <c r="F272" s="31"/>
    </row>
    <row r="273" spans="2:6" x14ac:dyDescent="0.3">
      <c r="B273" s="31"/>
      <c r="C273" s="31"/>
      <c r="D273" s="31"/>
      <c r="F273" s="31"/>
    </row>
    <row r="274" spans="2:6" x14ac:dyDescent="0.3">
      <c r="B274" s="31"/>
      <c r="C274" s="31"/>
      <c r="D274" s="31"/>
      <c r="F274" s="31"/>
    </row>
    <row r="275" spans="2:6" x14ac:dyDescent="0.3">
      <c r="B275" s="31"/>
      <c r="C275" s="31"/>
      <c r="D275" s="31"/>
      <c r="F275" s="31"/>
    </row>
    <row r="276" spans="2:6" x14ac:dyDescent="0.3">
      <c r="B276" s="31"/>
      <c r="C276" s="31"/>
      <c r="D276" s="31"/>
      <c r="F276" s="31"/>
    </row>
    <row r="277" spans="2:6" x14ac:dyDescent="0.3">
      <c r="B277" s="31"/>
      <c r="C277" s="31"/>
      <c r="D277" s="31"/>
      <c r="F277" s="31"/>
    </row>
    <row r="278" spans="2:6" x14ac:dyDescent="0.3">
      <c r="B278" s="31"/>
      <c r="C278" s="31"/>
      <c r="D278" s="31"/>
      <c r="F278" s="31"/>
    </row>
    <row r="279" spans="2:6" x14ac:dyDescent="0.3">
      <c r="B279" s="31"/>
      <c r="C279" s="31"/>
      <c r="D279" s="31"/>
      <c r="F279" s="31"/>
    </row>
    <row r="280" spans="2:6" x14ac:dyDescent="0.3">
      <c r="B280" s="31"/>
      <c r="C280" s="31"/>
      <c r="D280" s="31"/>
      <c r="F280" s="31"/>
    </row>
    <row r="281" spans="2:6" x14ac:dyDescent="0.3">
      <c r="B281" s="31"/>
      <c r="C281" s="31"/>
      <c r="D281" s="31"/>
      <c r="F281" s="31"/>
    </row>
    <row r="282" spans="2:6" x14ac:dyDescent="0.3">
      <c r="B282" s="31"/>
      <c r="C282" s="31"/>
      <c r="D282" s="31"/>
      <c r="F282" s="31"/>
    </row>
    <row r="283" spans="2:6" x14ac:dyDescent="0.3">
      <c r="B283" s="31"/>
      <c r="C283" s="31"/>
      <c r="D283" s="31"/>
      <c r="F283" s="31"/>
    </row>
    <row r="284" spans="2:6" x14ac:dyDescent="0.3">
      <c r="B284" s="31"/>
      <c r="C284" s="31"/>
      <c r="D284" s="31"/>
      <c r="F284" s="31"/>
    </row>
    <row r="285" spans="2:6" x14ac:dyDescent="0.3">
      <c r="B285" s="31"/>
      <c r="C285" s="31"/>
      <c r="D285" s="31"/>
      <c r="F285" s="31"/>
    </row>
    <row r="286" spans="2:6" x14ac:dyDescent="0.3">
      <c r="B286" s="31"/>
      <c r="C286" s="31"/>
      <c r="D286" s="31"/>
      <c r="F286" s="31"/>
    </row>
    <row r="287" spans="2:6" x14ac:dyDescent="0.3">
      <c r="B287" s="31"/>
      <c r="C287" s="31"/>
      <c r="D287" s="31"/>
      <c r="F287" s="31"/>
    </row>
    <row r="288" spans="2:6" x14ac:dyDescent="0.3">
      <c r="B288" s="31"/>
      <c r="C288" s="31"/>
      <c r="D288" s="31"/>
      <c r="F288" s="31"/>
    </row>
    <row r="289" spans="2:6" x14ac:dyDescent="0.3">
      <c r="B289" s="31"/>
      <c r="C289" s="31"/>
      <c r="D289" s="31"/>
      <c r="F289" s="31"/>
    </row>
    <row r="290" spans="2:6" x14ac:dyDescent="0.3">
      <c r="B290" s="31"/>
      <c r="C290" s="31"/>
      <c r="D290" s="31"/>
      <c r="F290" s="31"/>
    </row>
    <row r="291" spans="2:6" x14ac:dyDescent="0.3">
      <c r="B291" s="31"/>
      <c r="C291" s="31"/>
      <c r="D291" s="31"/>
      <c r="F291" s="31"/>
    </row>
    <row r="292" spans="2:6" x14ac:dyDescent="0.3">
      <c r="B292" s="31"/>
      <c r="C292" s="31"/>
      <c r="D292" s="31"/>
      <c r="F292" s="31"/>
    </row>
    <row r="293" spans="2:6" x14ac:dyDescent="0.3">
      <c r="B293" s="31"/>
      <c r="C293" s="31"/>
      <c r="D293" s="31"/>
      <c r="F293" s="31"/>
    </row>
    <row r="294" spans="2:6" x14ac:dyDescent="0.3">
      <c r="B294" s="31"/>
      <c r="C294" s="31"/>
      <c r="D294" s="31"/>
      <c r="F294" s="31"/>
    </row>
    <row r="295" spans="2:6" x14ac:dyDescent="0.3">
      <c r="B295" s="31"/>
      <c r="C295" s="31"/>
      <c r="D295" s="31"/>
      <c r="F295" s="31"/>
    </row>
    <row r="296" spans="2:6" x14ac:dyDescent="0.3">
      <c r="B296" s="31"/>
      <c r="C296" s="31"/>
      <c r="D296" s="31"/>
      <c r="F296" s="31"/>
    </row>
    <row r="297" spans="2:6" x14ac:dyDescent="0.3">
      <c r="B297" s="31"/>
      <c r="C297" s="31"/>
      <c r="D297" s="31"/>
      <c r="F297" s="31"/>
    </row>
    <row r="298" spans="2:6" x14ac:dyDescent="0.3">
      <c r="B298" s="31"/>
      <c r="C298" s="31"/>
      <c r="D298" s="31"/>
      <c r="F298" s="31"/>
    </row>
    <row r="299" spans="2:6" x14ac:dyDescent="0.3">
      <c r="B299" s="31"/>
      <c r="C299" s="31"/>
      <c r="D299" s="31"/>
      <c r="F299" s="31"/>
    </row>
    <row r="300" spans="2:6" x14ac:dyDescent="0.3">
      <c r="B300" s="31"/>
      <c r="C300" s="31"/>
      <c r="D300" s="31"/>
      <c r="F300" s="31"/>
    </row>
    <row r="301" spans="2:6" x14ac:dyDescent="0.3">
      <c r="B301" s="31"/>
      <c r="C301" s="31"/>
      <c r="D301" s="31"/>
      <c r="F301" s="31"/>
    </row>
    <row r="302" spans="2:6" x14ac:dyDescent="0.3">
      <c r="B302" s="31"/>
      <c r="C302" s="31"/>
      <c r="D302" s="31"/>
      <c r="F302" s="31"/>
    </row>
    <row r="303" spans="2:6" x14ac:dyDescent="0.3">
      <c r="B303" s="31"/>
      <c r="C303" s="31"/>
      <c r="D303" s="31"/>
      <c r="F303" s="31"/>
    </row>
    <row r="304" spans="2:6" x14ac:dyDescent="0.3">
      <c r="B304" s="31"/>
      <c r="C304" s="31"/>
      <c r="D304" s="31"/>
      <c r="F304" s="31"/>
    </row>
    <row r="305" spans="2:6" x14ac:dyDescent="0.3">
      <c r="B305" s="31"/>
      <c r="C305" s="31"/>
      <c r="D305" s="31"/>
      <c r="F305" s="31"/>
    </row>
    <row r="306" spans="2:6" x14ac:dyDescent="0.3">
      <c r="B306" s="31"/>
      <c r="C306" s="31"/>
      <c r="D306" s="31"/>
      <c r="F306" s="31"/>
    </row>
    <row r="307" spans="2:6" x14ac:dyDescent="0.3">
      <c r="B307" s="31"/>
      <c r="C307" s="31"/>
      <c r="D307" s="31"/>
      <c r="F307" s="31"/>
    </row>
    <row r="308" spans="2:6" x14ac:dyDescent="0.3">
      <c r="B308" s="31"/>
      <c r="C308" s="31"/>
      <c r="D308" s="31"/>
      <c r="F308" s="31"/>
    </row>
    <row r="309" spans="2:6" x14ac:dyDescent="0.3">
      <c r="B309" s="31"/>
      <c r="C309" s="31"/>
      <c r="D309" s="31"/>
      <c r="F309" s="31"/>
    </row>
    <row r="310" spans="2:6" x14ac:dyDescent="0.3">
      <c r="B310" s="31"/>
      <c r="C310" s="31"/>
      <c r="D310" s="31"/>
      <c r="F310" s="31"/>
    </row>
    <row r="311" spans="2:6" x14ac:dyDescent="0.3">
      <c r="B311" s="31"/>
      <c r="C311" s="31"/>
      <c r="D311" s="31"/>
      <c r="F311" s="31"/>
    </row>
    <row r="312" spans="2:6" x14ac:dyDescent="0.3">
      <c r="B312" s="31"/>
      <c r="C312" s="31"/>
      <c r="D312" s="31"/>
      <c r="F312" s="31"/>
    </row>
    <row r="313" spans="2:6" x14ac:dyDescent="0.3">
      <c r="B313" s="31"/>
      <c r="C313" s="31"/>
      <c r="D313" s="31"/>
      <c r="F313" s="31"/>
    </row>
    <row r="314" spans="2:6" x14ac:dyDescent="0.3">
      <c r="B314" s="31"/>
      <c r="C314" s="31"/>
      <c r="D314" s="31"/>
      <c r="F314" s="31"/>
    </row>
    <row r="315" spans="2:6" x14ac:dyDescent="0.3">
      <c r="B315" s="31"/>
      <c r="C315" s="31"/>
      <c r="D315" s="31"/>
      <c r="F315" s="31"/>
    </row>
    <row r="316" spans="2:6" x14ac:dyDescent="0.3">
      <c r="B316" s="31"/>
      <c r="C316" s="31"/>
      <c r="D316" s="31"/>
      <c r="F316" s="31"/>
    </row>
    <row r="317" spans="2:6" x14ac:dyDescent="0.3">
      <c r="B317" s="31"/>
      <c r="C317" s="31"/>
      <c r="D317" s="31"/>
      <c r="F317" s="31"/>
    </row>
    <row r="318" spans="2:6" x14ac:dyDescent="0.3">
      <c r="B318" s="31"/>
      <c r="C318" s="31"/>
      <c r="D318" s="31"/>
      <c r="F318" s="31"/>
    </row>
    <row r="319" spans="2:6" x14ac:dyDescent="0.3">
      <c r="B319" s="31"/>
      <c r="C319" s="31"/>
      <c r="D319" s="31"/>
      <c r="F319" s="31"/>
    </row>
    <row r="320" spans="2:6" x14ac:dyDescent="0.3">
      <c r="B320" s="31"/>
      <c r="C320" s="31"/>
      <c r="D320" s="31"/>
      <c r="F320" s="31"/>
    </row>
    <row r="321" spans="2:6" x14ac:dyDescent="0.3">
      <c r="B321" s="31"/>
      <c r="C321" s="31"/>
      <c r="D321" s="31"/>
      <c r="F321" s="31"/>
    </row>
    <row r="322" spans="2:6" x14ac:dyDescent="0.3">
      <c r="B322" s="31"/>
      <c r="C322" s="31"/>
      <c r="D322" s="31"/>
      <c r="F322" s="31"/>
    </row>
    <row r="323" spans="2:6" x14ac:dyDescent="0.3">
      <c r="B323" s="31"/>
      <c r="C323" s="31"/>
      <c r="D323" s="31"/>
      <c r="F323" s="31"/>
    </row>
    <row r="324" spans="2:6" x14ac:dyDescent="0.3">
      <c r="B324" s="31"/>
      <c r="C324" s="31"/>
      <c r="D324" s="31"/>
      <c r="F324" s="31"/>
    </row>
    <row r="325" spans="2:6" x14ac:dyDescent="0.3">
      <c r="B325" s="31"/>
      <c r="C325" s="31"/>
      <c r="D325" s="31"/>
      <c r="F325" s="31"/>
    </row>
    <row r="326" spans="2:6" x14ac:dyDescent="0.3">
      <c r="B326" s="31"/>
      <c r="C326" s="31"/>
      <c r="D326" s="31"/>
      <c r="F326" s="31"/>
    </row>
    <row r="327" spans="2:6" x14ac:dyDescent="0.3">
      <c r="B327" s="31"/>
      <c r="C327" s="31"/>
      <c r="D327" s="31"/>
      <c r="F327" s="31"/>
    </row>
    <row r="328" spans="2:6" x14ac:dyDescent="0.3">
      <c r="B328" s="31"/>
      <c r="C328" s="31"/>
      <c r="D328" s="31"/>
      <c r="F328" s="31"/>
    </row>
    <row r="329" spans="2:6" x14ac:dyDescent="0.3">
      <c r="B329" s="31"/>
      <c r="C329" s="31"/>
      <c r="D329" s="31"/>
      <c r="F329" s="31"/>
    </row>
    <row r="330" spans="2:6" x14ac:dyDescent="0.3">
      <c r="B330" s="31"/>
      <c r="C330" s="31"/>
      <c r="D330" s="31"/>
      <c r="F330" s="31"/>
    </row>
    <row r="331" spans="2:6" x14ac:dyDescent="0.3">
      <c r="B331" s="31"/>
      <c r="C331" s="31"/>
      <c r="D331" s="31"/>
      <c r="F331" s="31"/>
    </row>
    <row r="332" spans="2:6" x14ac:dyDescent="0.3">
      <c r="B332" s="31"/>
      <c r="C332" s="31"/>
      <c r="D332" s="31"/>
      <c r="F332" s="31"/>
    </row>
    <row r="333" spans="2:6" x14ac:dyDescent="0.3">
      <c r="B333" s="31"/>
      <c r="C333" s="31"/>
      <c r="D333" s="31"/>
      <c r="F333" s="31"/>
    </row>
    <row r="334" spans="2:6" x14ac:dyDescent="0.3">
      <c r="B334" s="31"/>
      <c r="C334" s="31"/>
      <c r="D334" s="31"/>
      <c r="F334" s="31"/>
    </row>
    <row r="335" spans="2:6" x14ac:dyDescent="0.3">
      <c r="B335" s="31"/>
      <c r="C335" s="31"/>
      <c r="D335" s="31"/>
      <c r="F335" s="31"/>
    </row>
    <row r="336" spans="2:6" x14ac:dyDescent="0.3">
      <c r="B336" s="31"/>
      <c r="C336" s="31"/>
      <c r="D336" s="31"/>
      <c r="F336" s="31"/>
    </row>
    <row r="337" spans="2:6" x14ac:dyDescent="0.3">
      <c r="B337" s="31"/>
      <c r="C337" s="31"/>
      <c r="D337" s="31"/>
      <c r="F337" s="31"/>
    </row>
    <row r="338" spans="2:6" x14ac:dyDescent="0.3">
      <c r="B338" s="31"/>
      <c r="C338" s="31"/>
      <c r="D338" s="31"/>
      <c r="F338" s="31"/>
    </row>
    <row r="339" spans="2:6" x14ac:dyDescent="0.3">
      <c r="B339" s="31"/>
      <c r="C339" s="31"/>
      <c r="D339" s="31"/>
      <c r="F339" s="31"/>
    </row>
    <row r="340" spans="2:6" x14ac:dyDescent="0.3">
      <c r="B340" s="31"/>
      <c r="C340" s="31"/>
      <c r="D340" s="31"/>
      <c r="F340" s="31"/>
    </row>
    <row r="341" spans="2:6" x14ac:dyDescent="0.3">
      <c r="B341" s="31"/>
      <c r="C341" s="31"/>
      <c r="D341" s="31"/>
      <c r="F341" s="31"/>
    </row>
    <row r="342" spans="2:6" x14ac:dyDescent="0.3">
      <c r="B342" s="31"/>
      <c r="C342" s="31"/>
      <c r="D342" s="31"/>
      <c r="F342" s="31"/>
    </row>
    <row r="343" spans="2:6" x14ac:dyDescent="0.3">
      <c r="B343" s="31"/>
      <c r="C343" s="31"/>
      <c r="D343" s="31"/>
      <c r="F343" s="31"/>
    </row>
    <row r="344" spans="2:6" x14ac:dyDescent="0.3">
      <c r="B344" s="31"/>
      <c r="C344" s="31"/>
      <c r="D344" s="31"/>
      <c r="F344" s="31"/>
    </row>
    <row r="345" spans="2:6" x14ac:dyDescent="0.3">
      <c r="B345" s="31"/>
      <c r="C345" s="31"/>
      <c r="D345" s="31"/>
      <c r="F345" s="31"/>
    </row>
    <row r="346" spans="2:6" x14ac:dyDescent="0.3">
      <c r="B346" s="31"/>
      <c r="C346" s="31"/>
      <c r="D346" s="31"/>
      <c r="F346" s="31"/>
    </row>
    <row r="347" spans="2:6" x14ac:dyDescent="0.3">
      <c r="B347" s="31"/>
      <c r="C347" s="31"/>
      <c r="D347" s="31"/>
      <c r="F347" s="31"/>
    </row>
    <row r="348" spans="2:6" x14ac:dyDescent="0.3">
      <c r="B348" s="31"/>
      <c r="C348" s="31"/>
      <c r="D348" s="31"/>
      <c r="F348" s="31"/>
    </row>
    <row r="349" spans="2:6" x14ac:dyDescent="0.3">
      <c r="B349" s="31"/>
      <c r="C349" s="31"/>
      <c r="D349" s="31"/>
      <c r="F349" s="31"/>
    </row>
    <row r="350" spans="2:6" x14ac:dyDescent="0.3">
      <c r="B350" s="31"/>
      <c r="C350" s="31"/>
      <c r="D350" s="31"/>
      <c r="F350" s="31"/>
    </row>
    <row r="351" spans="2:6" x14ac:dyDescent="0.3">
      <c r="B351" s="31"/>
      <c r="C351" s="31"/>
      <c r="D351" s="31"/>
      <c r="F351" s="31"/>
    </row>
    <row r="352" spans="2:6" x14ac:dyDescent="0.3">
      <c r="B352" s="31"/>
      <c r="C352" s="31"/>
      <c r="D352" s="31"/>
      <c r="F352" s="31"/>
    </row>
  </sheetData>
  <mergeCells count="5">
    <mergeCell ref="A4:E4"/>
    <mergeCell ref="A5:E5"/>
    <mergeCell ref="A7:E7"/>
    <mergeCell ref="A13:E13"/>
    <mergeCell ref="A3:E3"/>
  </mergeCells>
  <pageMargins left="0.511811024" right="0.511811024" top="0.45" bottom="0.47" header="0.31496062000000002" footer="0.31496062000000002"/>
  <pageSetup paperSize="9" scale="25" fitToHeight="0" orientation="portrait" r:id="rId1"/>
  <rowBreaks count="1" manualBreakCount="1">
    <brk id="20" max="4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5">
    <tabColor rgb="FFFF0000"/>
    <pageSetUpPr fitToPage="1"/>
  </sheetPr>
  <dimension ref="A2:R35"/>
  <sheetViews>
    <sheetView showGridLines="0" topLeftCell="E1" zoomScale="25" zoomScaleNormal="25" zoomScaleSheetLayoutView="80" workbookViewId="0">
      <pane ySplit="9" topLeftCell="A17" activePane="bottomLeft" state="frozen"/>
      <selection pane="bottomLeft" activeCell="J10" sqref="J10:J25"/>
    </sheetView>
  </sheetViews>
  <sheetFormatPr defaultColWidth="9.140625" defaultRowHeight="36" x14ac:dyDescent="0.55000000000000004"/>
  <cols>
    <col min="1" max="1" width="58.140625" style="272" customWidth="1"/>
    <col min="2" max="2" width="16.85546875" style="272" bestFit="1" customWidth="1"/>
    <col min="3" max="3" width="12.7109375" style="272" customWidth="1"/>
    <col min="4" max="4" width="93.28515625" style="272" customWidth="1"/>
    <col min="5" max="5" width="126.140625" style="272" customWidth="1"/>
    <col min="6" max="6" width="146.7109375" style="272" customWidth="1"/>
    <col min="7" max="7" width="174" style="272" customWidth="1"/>
    <col min="8" max="8" width="111.5703125" style="272" customWidth="1"/>
    <col min="9" max="11" width="53.5703125" style="272" bestFit="1" customWidth="1"/>
    <col min="12" max="12" width="52.85546875" style="272" customWidth="1"/>
    <col min="13" max="13" width="37" style="272" customWidth="1"/>
    <col min="14" max="14" width="28.5703125" style="272" customWidth="1"/>
    <col min="15" max="15" width="9.140625" style="272"/>
    <col min="16" max="16" width="7.140625" style="272" bestFit="1" customWidth="1"/>
    <col min="17" max="17" width="9.140625" style="272"/>
    <col min="18" max="18" width="124" style="272" customWidth="1"/>
    <col min="19" max="16384" width="9.140625" style="272"/>
  </cols>
  <sheetData>
    <row r="2" spans="1:18" ht="54" customHeight="1" x14ac:dyDescent="0.55000000000000004"/>
    <row r="3" spans="1:18" ht="42" hidden="1" customHeight="1" x14ac:dyDescent="0.55000000000000004">
      <c r="A3" s="392" t="s">
        <v>214</v>
      </c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</row>
    <row r="4" spans="1:18" ht="57" customHeight="1" x14ac:dyDescent="0.55000000000000004">
      <c r="A4" s="393" t="str">
        <f>'Matriz Objetivos x Projetos'!A7:V7</f>
        <v>CAU/AP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8" ht="81.75" customHeight="1" x14ac:dyDescent="0.55000000000000004">
      <c r="A5" s="393" t="s">
        <v>231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</row>
    <row r="6" spans="1:18" s="274" customFormat="1" ht="32.25" customHeight="1" x14ac:dyDescent="0.55000000000000004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</row>
    <row r="7" spans="1:18" s="275" customFormat="1" ht="51.75" customHeight="1" x14ac:dyDescent="0.55000000000000004">
      <c r="A7" s="393" t="s">
        <v>224</v>
      </c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 t="s">
        <v>43</v>
      </c>
    </row>
    <row r="8" spans="1:18" s="275" customFormat="1" ht="39" customHeight="1" x14ac:dyDescent="0.25">
      <c r="A8" s="395" t="s">
        <v>21</v>
      </c>
      <c r="B8" s="385" t="s">
        <v>123</v>
      </c>
      <c r="C8" s="385" t="s">
        <v>120</v>
      </c>
      <c r="D8" s="385" t="s">
        <v>22</v>
      </c>
      <c r="E8" s="385" t="s">
        <v>149</v>
      </c>
      <c r="F8" s="385" t="s">
        <v>109</v>
      </c>
      <c r="G8" s="385" t="s">
        <v>110</v>
      </c>
      <c r="H8" s="386" t="s">
        <v>232</v>
      </c>
      <c r="I8" s="385" t="s">
        <v>702</v>
      </c>
      <c r="J8" s="385" t="s">
        <v>703</v>
      </c>
      <c r="K8" s="385" t="s">
        <v>704</v>
      </c>
      <c r="L8" s="385" t="s">
        <v>215</v>
      </c>
      <c r="M8" s="385" t="s">
        <v>121</v>
      </c>
      <c r="N8" s="394"/>
    </row>
    <row r="9" spans="1:18" s="275" customFormat="1" ht="136.5" customHeight="1" x14ac:dyDescent="0.25">
      <c r="A9" s="396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276" t="s">
        <v>705</v>
      </c>
      <c r="N9" s="277" t="s">
        <v>261</v>
      </c>
    </row>
    <row r="10" spans="1:18" s="275" customFormat="1" ht="156.75" customHeight="1" x14ac:dyDescent="0.25">
      <c r="A10" s="278" t="s">
        <v>363</v>
      </c>
      <c r="B10" s="279" t="s">
        <v>334</v>
      </c>
      <c r="C10" s="280" t="s">
        <v>680</v>
      </c>
      <c r="D10" s="278" t="s">
        <v>323</v>
      </c>
      <c r="E10" s="278" t="s">
        <v>337</v>
      </c>
      <c r="F10" s="278" t="s">
        <v>89</v>
      </c>
      <c r="G10" s="278" t="s">
        <v>57</v>
      </c>
      <c r="H10" s="281" t="s">
        <v>349</v>
      </c>
      <c r="I10" s="282">
        <v>502100</v>
      </c>
      <c r="J10" s="282">
        <f>'Anexo 1.4-Quadro Descritivo'!J404</f>
        <v>410741</v>
      </c>
      <c r="K10" s="282">
        <f>'Anexo 1.4-Quadro Descritivo'!N404</f>
        <v>346226</v>
      </c>
      <c r="L10" s="283">
        <f>IFERROR(K10/J10*100,)</f>
        <v>84.293021636505728</v>
      </c>
      <c r="M10" s="284">
        <f>J10-I10</f>
        <v>-91359</v>
      </c>
      <c r="N10" s="285">
        <f>IFERROR(M10/I10*100,)</f>
        <v>-18.19537940649273</v>
      </c>
    </row>
    <row r="11" spans="1:18" s="275" customFormat="1" ht="156.75" customHeight="1" x14ac:dyDescent="0.25">
      <c r="A11" s="278" t="s">
        <v>363</v>
      </c>
      <c r="B11" s="279" t="s">
        <v>334</v>
      </c>
      <c r="C11" s="280" t="s">
        <v>680</v>
      </c>
      <c r="D11" s="278" t="s">
        <v>324</v>
      </c>
      <c r="E11" s="278" t="s">
        <v>338</v>
      </c>
      <c r="F11" s="278" t="s">
        <v>103</v>
      </c>
      <c r="G11" s="278" t="s">
        <v>89</v>
      </c>
      <c r="H11" s="281" t="s">
        <v>350</v>
      </c>
      <c r="I11" s="282">
        <v>129532</v>
      </c>
      <c r="J11" s="282">
        <f>'Anexo 1.4-Quadro Descritivo'!J341</f>
        <v>135633</v>
      </c>
      <c r="K11" s="282">
        <f>'Anexo 1.4-Quadro Descritivo'!N341</f>
        <v>135633</v>
      </c>
      <c r="L11" s="283">
        <f>IFERROR(K11/J11*100,)</f>
        <v>100</v>
      </c>
      <c r="M11" s="284">
        <f t="shared" ref="M11:M25" si="0">J11-I11</f>
        <v>6101</v>
      </c>
      <c r="N11" s="285">
        <f t="shared" ref="N11:N25" si="1">IFERROR(M11/I11*100,)</f>
        <v>4.7100330420282246</v>
      </c>
    </row>
    <row r="12" spans="1:18" s="275" customFormat="1" ht="156.75" customHeight="1" x14ac:dyDescent="0.25">
      <c r="A12" s="278" t="s">
        <v>363</v>
      </c>
      <c r="B12" s="279" t="s">
        <v>334</v>
      </c>
      <c r="C12" s="280" t="s">
        <v>680</v>
      </c>
      <c r="D12" s="278" t="s">
        <v>325</v>
      </c>
      <c r="E12" s="278" t="s">
        <v>339</v>
      </c>
      <c r="F12" s="278" t="s">
        <v>57</v>
      </c>
      <c r="G12" s="278" t="s">
        <v>89</v>
      </c>
      <c r="H12" s="281" t="s">
        <v>351</v>
      </c>
      <c r="I12" s="282">
        <v>340320</v>
      </c>
      <c r="J12" s="282">
        <f>'Anexo 1.4-Quadro Descritivo'!J316</f>
        <v>253975</v>
      </c>
      <c r="K12" s="282">
        <f>'Anexo 1.4-Quadro Descritivo'!N316</f>
        <v>228475</v>
      </c>
      <c r="L12" s="283">
        <f>IFERROR(K12/J12*100,)</f>
        <v>89.959641697017418</v>
      </c>
      <c r="M12" s="284">
        <f t="shared" si="0"/>
        <v>-86345</v>
      </c>
      <c r="N12" s="285">
        <f t="shared" si="1"/>
        <v>-25.37170897978373</v>
      </c>
    </row>
    <row r="13" spans="1:18" s="275" customFormat="1" ht="156.75" customHeight="1" x14ac:dyDescent="0.25">
      <c r="A13" s="278" t="s">
        <v>363</v>
      </c>
      <c r="B13" s="279" t="s">
        <v>334</v>
      </c>
      <c r="C13" s="279"/>
      <c r="D13" s="278" t="s">
        <v>326</v>
      </c>
      <c r="E13" s="348" t="s">
        <v>340</v>
      </c>
      <c r="F13" s="278" t="s">
        <v>74</v>
      </c>
      <c r="G13" s="278" t="s">
        <v>56</v>
      </c>
      <c r="H13" s="281" t="s">
        <v>352</v>
      </c>
      <c r="I13" s="282">
        <v>40940</v>
      </c>
      <c r="J13" s="282">
        <f>'Anexo 1.4-Quadro Descritivo'!J288</f>
        <v>37500</v>
      </c>
      <c r="K13" s="282">
        <v>0</v>
      </c>
      <c r="L13" s="283">
        <f t="shared" ref="L13:L25" si="2">IFERROR(K13/J13*100,)</f>
        <v>0</v>
      </c>
      <c r="M13" s="284">
        <f t="shared" si="0"/>
        <v>-3440</v>
      </c>
      <c r="N13" s="285">
        <f t="shared" si="1"/>
        <v>-8.4025403028822669</v>
      </c>
    </row>
    <row r="14" spans="1:18" s="275" customFormat="1" ht="156.75" customHeight="1" x14ac:dyDescent="0.25">
      <c r="A14" s="319" t="s">
        <v>363</v>
      </c>
      <c r="B14" s="320" t="s">
        <v>334</v>
      </c>
      <c r="C14" s="320" t="s">
        <v>680</v>
      </c>
      <c r="D14" s="349" t="s">
        <v>726</v>
      </c>
      <c r="E14" s="349" t="s">
        <v>727</v>
      </c>
      <c r="F14" s="349" t="s">
        <v>103</v>
      </c>
      <c r="G14" s="349" t="s">
        <v>83</v>
      </c>
      <c r="H14" s="349" t="s">
        <v>353</v>
      </c>
      <c r="I14" s="390">
        <v>25101</v>
      </c>
      <c r="J14" s="351">
        <f>'Anexo 1.4-Quadro Descritivo'!J248</f>
        <v>22543</v>
      </c>
      <c r="K14" s="365">
        <f>'Anexo 1.4-Quadro Descritivo'!N248</f>
        <v>22543</v>
      </c>
      <c r="L14" s="283">
        <f t="shared" si="2"/>
        <v>100</v>
      </c>
      <c r="M14" s="284">
        <f t="shared" si="0"/>
        <v>-2558</v>
      </c>
      <c r="N14" s="322">
        <f>IFERROR(M14/I14*100,)</f>
        <v>-10.190829050635433</v>
      </c>
    </row>
    <row r="15" spans="1:18" s="275" customFormat="1" ht="156.75" customHeight="1" x14ac:dyDescent="0.5">
      <c r="A15" s="319" t="s">
        <v>363</v>
      </c>
      <c r="B15" s="320" t="s">
        <v>334</v>
      </c>
      <c r="C15" s="320" t="s">
        <v>680</v>
      </c>
      <c r="D15" s="349" t="s">
        <v>725</v>
      </c>
      <c r="E15" s="349" t="s">
        <v>727</v>
      </c>
      <c r="F15" s="349" t="s">
        <v>57</v>
      </c>
      <c r="G15" s="349" t="s">
        <v>103</v>
      </c>
      <c r="H15" s="349" t="s">
        <v>353</v>
      </c>
      <c r="I15" s="391"/>
      <c r="J15" s="321">
        <f>'Anexo 1.4-Quadro Descritivo'!J268</f>
        <v>4390</v>
      </c>
      <c r="K15" s="366">
        <f>'Anexo 1.4-Quadro Descritivo'!N268</f>
        <v>4390</v>
      </c>
      <c r="L15" s="283">
        <f t="shared" si="2"/>
        <v>100</v>
      </c>
      <c r="M15" s="284">
        <f t="shared" si="0"/>
        <v>4390</v>
      </c>
      <c r="N15" s="322">
        <f>IFERROR(M15/I14*100,)</f>
        <v>17.489343054061589</v>
      </c>
      <c r="R15" s="340" t="s">
        <v>712</v>
      </c>
    </row>
    <row r="16" spans="1:18" s="275" customFormat="1" ht="156.75" customHeight="1" x14ac:dyDescent="0.25">
      <c r="A16" s="278" t="s">
        <v>363</v>
      </c>
      <c r="B16" s="279" t="s">
        <v>334</v>
      </c>
      <c r="C16" s="279"/>
      <c r="D16" s="278" t="s">
        <v>226</v>
      </c>
      <c r="E16" s="278" t="s">
        <v>412</v>
      </c>
      <c r="F16" s="278" t="s">
        <v>83</v>
      </c>
      <c r="G16" s="278" t="s">
        <v>103</v>
      </c>
      <c r="H16" s="281" t="s">
        <v>354</v>
      </c>
      <c r="I16" s="282">
        <v>10507</v>
      </c>
      <c r="J16" s="282">
        <f>'Anexo 1.4-Quadro Descritivo'!J227</f>
        <v>11634</v>
      </c>
      <c r="K16" s="282">
        <v>0</v>
      </c>
      <c r="L16" s="283">
        <f t="shared" si="2"/>
        <v>0</v>
      </c>
      <c r="M16" s="284">
        <f t="shared" si="0"/>
        <v>1127</v>
      </c>
      <c r="N16" s="285">
        <f t="shared" si="1"/>
        <v>10.726182544970019</v>
      </c>
    </row>
    <row r="17" spans="1:18" s="275" customFormat="1" ht="156.75" customHeight="1" x14ac:dyDescent="0.25">
      <c r="A17" s="278" t="s">
        <v>363</v>
      </c>
      <c r="B17" s="279" t="s">
        <v>334</v>
      </c>
      <c r="C17" s="280"/>
      <c r="D17" s="278" t="s">
        <v>327</v>
      </c>
      <c r="E17" s="278" t="s">
        <v>342</v>
      </c>
      <c r="F17" s="278" t="s">
        <v>83</v>
      </c>
      <c r="G17" s="278" t="s">
        <v>103</v>
      </c>
      <c r="H17" s="281" t="s">
        <v>355</v>
      </c>
      <c r="I17" s="282">
        <v>11000</v>
      </c>
      <c r="J17" s="282">
        <f>'Anexo 1.4-Quadro Descritivo'!J208</f>
        <v>22290</v>
      </c>
      <c r="K17" s="282">
        <v>0</v>
      </c>
      <c r="L17" s="283">
        <f t="shared" si="2"/>
        <v>0</v>
      </c>
      <c r="M17" s="284">
        <f t="shared" si="0"/>
        <v>11290</v>
      </c>
      <c r="N17" s="285">
        <f t="shared" si="1"/>
        <v>102.63636363636364</v>
      </c>
    </row>
    <row r="18" spans="1:18" s="275" customFormat="1" ht="156.75" customHeight="1" x14ac:dyDescent="0.25">
      <c r="A18" s="278" t="s">
        <v>364</v>
      </c>
      <c r="B18" s="279" t="s">
        <v>335</v>
      </c>
      <c r="C18" s="280"/>
      <c r="D18" s="278" t="s">
        <v>403</v>
      </c>
      <c r="E18" s="278" t="s">
        <v>343</v>
      </c>
      <c r="F18" s="278" t="s">
        <v>97</v>
      </c>
      <c r="G18" s="278" t="s">
        <v>103</v>
      </c>
      <c r="H18" s="281" t="s">
        <v>356</v>
      </c>
      <c r="I18" s="282">
        <v>620000</v>
      </c>
      <c r="J18" s="282">
        <f>'Anexo 1.4-Quadro Descritivo'!J189</f>
        <v>180700</v>
      </c>
      <c r="K18" s="282">
        <v>0</v>
      </c>
      <c r="L18" s="283">
        <f t="shared" si="2"/>
        <v>0</v>
      </c>
      <c r="M18" s="284">
        <f t="shared" si="0"/>
        <v>-439300</v>
      </c>
      <c r="N18" s="285">
        <f t="shared" si="1"/>
        <v>-70.854838709677409</v>
      </c>
    </row>
    <row r="19" spans="1:18" s="275" customFormat="1" ht="156.75" customHeight="1" x14ac:dyDescent="0.25">
      <c r="A19" s="278" t="s">
        <v>363</v>
      </c>
      <c r="B19" s="279" t="s">
        <v>333</v>
      </c>
      <c r="C19" s="280" t="s">
        <v>680</v>
      </c>
      <c r="D19" s="278" t="s">
        <v>328</v>
      </c>
      <c r="E19" s="278" t="s">
        <v>344</v>
      </c>
      <c r="F19" s="278" t="s">
        <v>91</v>
      </c>
      <c r="G19" s="278" t="s">
        <v>61</v>
      </c>
      <c r="H19" s="281" t="s">
        <v>357</v>
      </c>
      <c r="I19" s="282">
        <v>11000</v>
      </c>
      <c r="J19" s="282">
        <f>'Anexo 1.4-Quadro Descritivo'!J163</f>
        <v>11023</v>
      </c>
      <c r="K19" s="282">
        <f>'Anexo 1.4-Quadro Descritivo'!N163</f>
        <v>11023</v>
      </c>
      <c r="L19" s="283">
        <f t="shared" si="2"/>
        <v>100</v>
      </c>
      <c r="M19" s="284">
        <f t="shared" si="0"/>
        <v>23</v>
      </c>
      <c r="N19" s="285">
        <f t="shared" si="1"/>
        <v>0.20909090909090908</v>
      </c>
    </row>
    <row r="20" spans="1:18" s="275" customFormat="1" ht="156.75" customHeight="1" x14ac:dyDescent="0.25">
      <c r="A20" s="278" t="s">
        <v>364</v>
      </c>
      <c r="B20" s="279" t="s">
        <v>334</v>
      </c>
      <c r="C20" s="280"/>
      <c r="D20" s="278" t="s">
        <v>329</v>
      </c>
      <c r="E20" s="278" t="s">
        <v>387</v>
      </c>
      <c r="F20" s="278" t="s">
        <v>56</v>
      </c>
      <c r="G20" s="278" t="s">
        <v>103</v>
      </c>
      <c r="H20" s="281" t="s">
        <v>358</v>
      </c>
      <c r="I20" s="282">
        <v>50500</v>
      </c>
      <c r="J20" s="282">
        <f>'Anexo 1.4-Quadro Descritivo'!J143</f>
        <v>67780</v>
      </c>
      <c r="K20" s="282">
        <f>'Anexo 1.4-Quadro Descritivo'!N143</f>
        <v>17280</v>
      </c>
      <c r="L20" s="283">
        <f t="shared" si="2"/>
        <v>25.494246090292123</v>
      </c>
      <c r="M20" s="284">
        <f t="shared" si="0"/>
        <v>17280</v>
      </c>
      <c r="N20" s="285">
        <f t="shared" si="1"/>
        <v>34.21782178217822</v>
      </c>
    </row>
    <row r="21" spans="1:18" s="275" customFormat="1" ht="156.75" customHeight="1" x14ac:dyDescent="0.25">
      <c r="A21" s="278" t="s">
        <v>330</v>
      </c>
      <c r="B21" s="279" t="s">
        <v>334</v>
      </c>
      <c r="C21" s="280"/>
      <c r="D21" s="278" t="s">
        <v>330</v>
      </c>
      <c r="E21" s="278" t="s">
        <v>345</v>
      </c>
      <c r="F21" s="278" t="s">
        <v>83</v>
      </c>
      <c r="G21" s="278" t="s">
        <v>95</v>
      </c>
      <c r="H21" s="281" t="s">
        <v>359</v>
      </c>
      <c r="I21" s="282">
        <v>22500</v>
      </c>
      <c r="J21" s="282">
        <f>'Anexo 1.4-Quadro Descritivo'!J122</f>
        <v>22500</v>
      </c>
      <c r="K21" s="282">
        <v>0</v>
      </c>
      <c r="L21" s="283">
        <f t="shared" si="2"/>
        <v>0</v>
      </c>
      <c r="M21" s="284">
        <f t="shared" si="0"/>
        <v>0</v>
      </c>
      <c r="N21" s="285">
        <f t="shared" si="1"/>
        <v>0</v>
      </c>
    </row>
    <row r="22" spans="1:18" s="275" customFormat="1" ht="156.75" customHeight="1" x14ac:dyDescent="0.25">
      <c r="A22" s="278" t="s">
        <v>627</v>
      </c>
      <c r="B22" s="279" t="s">
        <v>334</v>
      </c>
      <c r="C22" s="280"/>
      <c r="D22" s="278" t="s">
        <v>336</v>
      </c>
      <c r="E22" s="278" t="s">
        <v>346</v>
      </c>
      <c r="F22" s="278" t="s">
        <v>78</v>
      </c>
      <c r="G22" s="278" t="s">
        <v>89</v>
      </c>
      <c r="H22" s="281" t="s">
        <v>360</v>
      </c>
      <c r="I22" s="282">
        <v>38250</v>
      </c>
      <c r="J22" s="282">
        <f>'Anexo 1.4-Quadro Descritivo'!J100</f>
        <v>46500</v>
      </c>
      <c r="K22" s="282">
        <v>0</v>
      </c>
      <c r="L22" s="283">
        <f t="shared" si="2"/>
        <v>0</v>
      </c>
      <c r="M22" s="284">
        <f t="shared" si="0"/>
        <v>8250</v>
      </c>
      <c r="N22" s="285">
        <f t="shared" si="1"/>
        <v>21.568627450980394</v>
      </c>
    </row>
    <row r="23" spans="1:18" s="275" customFormat="1" ht="156.75" customHeight="1" x14ac:dyDescent="0.25">
      <c r="A23" s="278" t="s">
        <v>331</v>
      </c>
      <c r="B23" s="279" t="s">
        <v>334</v>
      </c>
      <c r="C23" s="280"/>
      <c r="D23" s="278" t="s">
        <v>331</v>
      </c>
      <c r="E23" s="278" t="s">
        <v>347</v>
      </c>
      <c r="F23" s="278" t="s">
        <v>65</v>
      </c>
      <c r="G23" s="278" t="s">
        <v>56</v>
      </c>
      <c r="H23" s="281" t="s">
        <v>361</v>
      </c>
      <c r="I23" s="282">
        <v>31750</v>
      </c>
      <c r="J23" s="282">
        <f>'Anexo 1.4-Quadro Descritivo'!J56</f>
        <v>40000</v>
      </c>
      <c r="K23" s="282">
        <v>0</v>
      </c>
      <c r="L23" s="283">
        <f t="shared" si="2"/>
        <v>0</v>
      </c>
      <c r="M23" s="284">
        <f t="shared" si="0"/>
        <v>8250</v>
      </c>
      <c r="N23" s="285">
        <f t="shared" si="1"/>
        <v>25.984251968503933</v>
      </c>
    </row>
    <row r="24" spans="1:18" s="275" customFormat="1" ht="156.75" customHeight="1" x14ac:dyDescent="0.25">
      <c r="A24" s="278" t="s">
        <v>622</v>
      </c>
      <c r="B24" s="279" t="s">
        <v>334</v>
      </c>
      <c r="C24" s="280"/>
      <c r="D24" s="278" t="s">
        <v>622</v>
      </c>
      <c r="E24" s="278" t="s">
        <v>623</v>
      </c>
      <c r="F24" s="278" t="s">
        <v>65</v>
      </c>
      <c r="G24" s="345" t="s">
        <v>728</v>
      </c>
      <c r="H24" s="281" t="s">
        <v>647</v>
      </c>
      <c r="I24" s="282">
        <v>22500</v>
      </c>
      <c r="J24" s="282">
        <v>30500</v>
      </c>
      <c r="K24" s="282">
        <v>0</v>
      </c>
      <c r="L24" s="283"/>
      <c r="M24" s="284">
        <f t="shared" si="0"/>
        <v>8000</v>
      </c>
      <c r="N24" s="285"/>
      <c r="Q24" s="383" t="s">
        <v>713</v>
      </c>
      <c r="R24" s="383"/>
    </row>
    <row r="25" spans="1:18" s="275" customFormat="1" ht="156.75" customHeight="1" x14ac:dyDescent="0.25">
      <c r="A25" s="278" t="s">
        <v>364</v>
      </c>
      <c r="B25" s="279" t="s">
        <v>335</v>
      </c>
      <c r="C25" s="279"/>
      <c r="D25" s="278" t="s">
        <v>332</v>
      </c>
      <c r="E25" s="278" t="s">
        <v>348</v>
      </c>
      <c r="F25" s="345" t="s">
        <v>80</v>
      </c>
      <c r="G25" s="278" t="s">
        <v>56</v>
      </c>
      <c r="H25" s="281" t="s">
        <v>362</v>
      </c>
      <c r="I25" s="282">
        <v>22000</v>
      </c>
      <c r="J25" s="286">
        <f>'Anexo 1.4-Quadro Descritivo'!J21</f>
        <v>22291</v>
      </c>
      <c r="K25" s="282">
        <v>0</v>
      </c>
      <c r="L25" s="283">
        <f t="shared" si="2"/>
        <v>0</v>
      </c>
      <c r="M25" s="284">
        <f t="shared" si="0"/>
        <v>291</v>
      </c>
      <c r="N25" s="285">
        <f t="shared" si="1"/>
        <v>1.3227272727272728</v>
      </c>
      <c r="Q25" s="354"/>
      <c r="R25" s="354" t="s">
        <v>720</v>
      </c>
    </row>
    <row r="26" spans="1:18" s="275" customFormat="1" ht="36.75" thickBot="1" x14ac:dyDescent="0.3">
      <c r="A26" s="287"/>
      <c r="B26" s="288"/>
      <c r="C26" s="288"/>
      <c r="D26" s="289"/>
      <c r="E26" s="289"/>
      <c r="F26" s="290"/>
      <c r="G26" s="290"/>
      <c r="H26" s="290" t="s">
        <v>23</v>
      </c>
      <c r="I26" s="291">
        <f>SUM(I10:I25)</f>
        <v>1878000</v>
      </c>
      <c r="J26" s="291">
        <f>SUM(J10:J25)</f>
        <v>1320000</v>
      </c>
      <c r="K26" s="291">
        <f>SUM(K10:K25)</f>
        <v>765570</v>
      </c>
      <c r="L26" s="291">
        <f t="shared" ref="L26" si="3">IFERROR(K26/J26*100,)</f>
        <v>57.997727272727275</v>
      </c>
      <c r="M26" s="291">
        <f t="shared" ref="M26" si="4">J26-I26</f>
        <v>-558000</v>
      </c>
      <c r="N26" s="292">
        <f t="shared" ref="N26" si="5">IFERROR(M26/J26*100,)</f>
        <v>-42.272727272727273</v>
      </c>
    </row>
    <row r="27" spans="1:18" s="275" customFormat="1" x14ac:dyDescent="0.55000000000000004">
      <c r="A27" s="384" t="s">
        <v>150</v>
      </c>
      <c r="B27" s="384"/>
      <c r="C27" s="384"/>
      <c r="D27" s="384"/>
      <c r="E27" s="384"/>
      <c r="F27" s="384"/>
      <c r="G27" s="384"/>
      <c r="H27" s="384"/>
      <c r="I27" s="384"/>
      <c r="J27" s="384"/>
      <c r="K27" s="384"/>
      <c r="L27" s="384"/>
      <c r="M27" s="384"/>
      <c r="N27" s="384"/>
    </row>
    <row r="28" spans="1:18" s="275" customFormat="1" ht="43.9" customHeight="1" x14ac:dyDescent="0.25">
      <c r="A28" s="388" t="s">
        <v>225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</row>
    <row r="29" spans="1:18" s="275" customFormat="1" ht="99" customHeight="1" x14ac:dyDescent="0.25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</row>
    <row r="30" spans="1:18" s="275" customFormat="1" ht="15" customHeight="1" x14ac:dyDescent="0.25">
      <c r="A30" s="387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</row>
    <row r="31" spans="1:18" s="275" customFormat="1" ht="44.25" customHeight="1" x14ac:dyDescent="0.25">
      <c r="A31" s="388" t="s">
        <v>317</v>
      </c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</row>
    <row r="32" spans="1:18" s="275" customFormat="1" ht="25.5" customHeight="1" x14ac:dyDescent="0.25">
      <c r="A32" s="293" t="str">
        <f>'Anexo_1.1_Limites Estratégicos'!A5:M5</f>
        <v>Anexo 1.1- Limites de Aplicação dos Recursos Estratégicos - Programação 2018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5"/>
    </row>
    <row r="33" spans="1:14" s="275" customFormat="1" ht="25.5" customHeight="1" x14ac:dyDescent="0.25">
      <c r="A33" s="296" t="str">
        <f>'Anexo_1.2_Usos e Fontes'!B6</f>
        <v>Anexo 1.2 - Demonstrativo de Usos e Fontes - Programação 2018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8"/>
    </row>
    <row r="34" spans="1:14" s="275" customFormat="1" ht="25.5" customHeight="1" x14ac:dyDescent="0.25">
      <c r="A34" s="296" t="str">
        <f>'Anexo_1.3_ Elemento de Despesas'!A7:S7</f>
        <v>Anexo 1.3- Aplicações por Projeto/Atividade - por Elemento de Despesa (Consolidado) - Programação 2018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8"/>
    </row>
    <row r="35" spans="1:14" s="275" customFormat="1" ht="25.5" customHeight="1" x14ac:dyDescent="0.25">
      <c r="A35" s="299" t="str">
        <f>'Anexo 1.4-Quadro Descritivo'!A6:P6</f>
        <v>Anexo 1.4 - Quadro Descritivo de Ações e Metas do Plano de Ação - Programação 2018</v>
      </c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1"/>
    </row>
  </sheetData>
  <sheetProtection formatCells="0" formatRows="0" insertRows="0" deleteRows="0"/>
  <mergeCells count="24"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  <mergeCell ref="Q24:R24"/>
    <mergeCell ref="A27:N27"/>
    <mergeCell ref="C8:C9"/>
    <mergeCell ref="A30:N30"/>
    <mergeCell ref="A31:N31"/>
    <mergeCell ref="A29:N29"/>
    <mergeCell ref="A28:N28"/>
    <mergeCell ref="I8:I9"/>
    <mergeCell ref="J8:J9"/>
    <mergeCell ref="L8:L9"/>
    <mergeCell ref="K8:K9"/>
    <mergeCell ref="I14:I15"/>
  </mergeCells>
  <pageMargins left="0.23622047244094491" right="0.23622047244094491" top="0.27" bottom="0.17" header="0.31496062992125984" footer="0.31496062992125984"/>
  <pageSetup paperSize="9" scale="14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'[2]Matriz Objetivos x Projetos'!#REF!</xm:f>
          </x14:formula1>
          <xm:sqref>G25 F16:F25 F10:G13 G16:G23</xm:sqref>
        </x14:dataValidation>
        <x14:dataValidation type="list" allowBlank="1" showInputMessage="1" showErrorMessage="1">
          <x14:formula1>
            <xm:f>'[3]Matriz Objetivos x Projetos'!#REF!</xm:f>
          </x14:formula1>
          <xm:sqref>F14:G15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6">
    <tabColor rgb="FFFF0000"/>
  </sheetPr>
  <dimension ref="A2:AC36"/>
  <sheetViews>
    <sheetView topLeftCell="A4" zoomScale="55" zoomScaleNormal="55" workbookViewId="0">
      <selection activeCell="B18" sqref="B18:B19"/>
    </sheetView>
  </sheetViews>
  <sheetFormatPr defaultRowHeight="15" x14ac:dyDescent="0.25"/>
  <cols>
    <col min="1" max="1" width="9.140625" style="24"/>
    <col min="2" max="2" width="35.5703125" style="24" customWidth="1"/>
    <col min="3" max="3" width="35.7109375" style="24" customWidth="1"/>
    <col min="4" max="4" width="21.5703125" style="24" customWidth="1"/>
    <col min="5" max="5" width="21.28515625" style="24" customWidth="1"/>
    <col min="6" max="6" width="14.5703125" style="24" customWidth="1"/>
    <col min="7" max="7" width="25" style="331" customWidth="1"/>
    <col min="8" max="8" width="10.7109375" style="24" customWidth="1"/>
    <col min="9" max="9" width="40.85546875" style="24" customWidth="1"/>
    <col min="10" max="10" width="34.140625" style="24" customWidth="1"/>
    <col min="11" max="11" width="18.5703125" style="24" customWidth="1"/>
    <col min="12" max="12" width="20" style="24" customWidth="1"/>
    <col min="13" max="13" width="17.42578125" style="24" customWidth="1"/>
    <col min="14" max="14" width="18" style="24" bestFit="1" customWidth="1"/>
    <col min="15" max="15" width="13" style="24" customWidth="1"/>
    <col min="16" max="16" width="16.7109375" style="24" customWidth="1"/>
    <col min="17" max="257" width="9.140625" style="24"/>
    <col min="258" max="258" width="35.5703125" style="24" customWidth="1"/>
    <col min="259" max="259" width="23" style="24" customWidth="1"/>
    <col min="260" max="260" width="17.7109375" style="24" customWidth="1"/>
    <col min="261" max="261" width="18.42578125" style="24" customWidth="1"/>
    <col min="262" max="263" width="13.140625" style="24" customWidth="1"/>
    <col min="264" max="264" width="10.7109375" style="24" customWidth="1"/>
    <col min="265" max="265" width="40.85546875" style="24" customWidth="1"/>
    <col min="266" max="266" width="34.140625" style="24" customWidth="1"/>
    <col min="267" max="267" width="16" style="24" customWidth="1"/>
    <col min="268" max="268" width="15.7109375" style="24" customWidth="1"/>
    <col min="269" max="269" width="17.42578125" style="24" customWidth="1"/>
    <col min="270" max="270" width="10.7109375" style="24" customWidth="1"/>
    <col min="271" max="271" width="13" style="24" customWidth="1"/>
    <col min="272" max="272" width="16.7109375" style="24" customWidth="1"/>
    <col min="273" max="513" width="9.140625" style="24"/>
    <col min="514" max="514" width="35.5703125" style="24" customWidth="1"/>
    <col min="515" max="515" width="23" style="24" customWidth="1"/>
    <col min="516" max="516" width="17.7109375" style="24" customWidth="1"/>
    <col min="517" max="517" width="18.42578125" style="24" customWidth="1"/>
    <col min="518" max="519" width="13.140625" style="24" customWidth="1"/>
    <col min="520" max="520" width="10.7109375" style="24" customWidth="1"/>
    <col min="521" max="521" width="40.85546875" style="24" customWidth="1"/>
    <col min="522" max="522" width="34.140625" style="24" customWidth="1"/>
    <col min="523" max="523" width="16" style="24" customWidth="1"/>
    <col min="524" max="524" width="15.7109375" style="24" customWidth="1"/>
    <col min="525" max="525" width="17.42578125" style="24" customWidth="1"/>
    <col min="526" max="526" width="10.7109375" style="24" customWidth="1"/>
    <col min="527" max="527" width="13" style="24" customWidth="1"/>
    <col min="528" max="528" width="16.7109375" style="24" customWidth="1"/>
    <col min="529" max="769" width="9.140625" style="24"/>
    <col min="770" max="770" width="35.5703125" style="24" customWidth="1"/>
    <col min="771" max="771" width="23" style="24" customWidth="1"/>
    <col min="772" max="772" width="17.7109375" style="24" customWidth="1"/>
    <col min="773" max="773" width="18.42578125" style="24" customWidth="1"/>
    <col min="774" max="775" width="13.140625" style="24" customWidth="1"/>
    <col min="776" max="776" width="10.7109375" style="24" customWidth="1"/>
    <col min="777" max="777" width="40.85546875" style="24" customWidth="1"/>
    <col min="778" max="778" width="34.140625" style="24" customWidth="1"/>
    <col min="779" max="779" width="16" style="24" customWidth="1"/>
    <col min="780" max="780" width="15.7109375" style="24" customWidth="1"/>
    <col min="781" max="781" width="17.42578125" style="24" customWidth="1"/>
    <col min="782" max="782" width="10.7109375" style="24" customWidth="1"/>
    <col min="783" max="783" width="13" style="24" customWidth="1"/>
    <col min="784" max="784" width="16.7109375" style="24" customWidth="1"/>
    <col min="785" max="1025" width="9.140625" style="24"/>
    <col min="1026" max="1026" width="35.5703125" style="24" customWidth="1"/>
    <col min="1027" max="1027" width="23" style="24" customWidth="1"/>
    <col min="1028" max="1028" width="17.7109375" style="24" customWidth="1"/>
    <col min="1029" max="1029" width="18.42578125" style="24" customWidth="1"/>
    <col min="1030" max="1031" width="13.140625" style="24" customWidth="1"/>
    <col min="1032" max="1032" width="10.7109375" style="24" customWidth="1"/>
    <col min="1033" max="1033" width="40.85546875" style="24" customWidth="1"/>
    <col min="1034" max="1034" width="34.140625" style="24" customWidth="1"/>
    <col min="1035" max="1035" width="16" style="24" customWidth="1"/>
    <col min="1036" max="1036" width="15.7109375" style="24" customWidth="1"/>
    <col min="1037" max="1037" width="17.42578125" style="24" customWidth="1"/>
    <col min="1038" max="1038" width="10.7109375" style="24" customWidth="1"/>
    <col min="1039" max="1039" width="13" style="24" customWidth="1"/>
    <col min="1040" max="1040" width="16.7109375" style="24" customWidth="1"/>
    <col min="1041" max="1281" width="9.140625" style="24"/>
    <col min="1282" max="1282" width="35.5703125" style="24" customWidth="1"/>
    <col min="1283" max="1283" width="23" style="24" customWidth="1"/>
    <col min="1284" max="1284" width="17.7109375" style="24" customWidth="1"/>
    <col min="1285" max="1285" width="18.42578125" style="24" customWidth="1"/>
    <col min="1286" max="1287" width="13.140625" style="24" customWidth="1"/>
    <col min="1288" max="1288" width="10.7109375" style="24" customWidth="1"/>
    <col min="1289" max="1289" width="40.85546875" style="24" customWidth="1"/>
    <col min="1290" max="1290" width="34.140625" style="24" customWidth="1"/>
    <col min="1291" max="1291" width="16" style="24" customWidth="1"/>
    <col min="1292" max="1292" width="15.7109375" style="24" customWidth="1"/>
    <col min="1293" max="1293" width="17.42578125" style="24" customWidth="1"/>
    <col min="1294" max="1294" width="10.7109375" style="24" customWidth="1"/>
    <col min="1295" max="1295" width="13" style="24" customWidth="1"/>
    <col min="1296" max="1296" width="16.7109375" style="24" customWidth="1"/>
    <col min="1297" max="1537" width="9.140625" style="24"/>
    <col min="1538" max="1538" width="35.5703125" style="24" customWidth="1"/>
    <col min="1539" max="1539" width="23" style="24" customWidth="1"/>
    <col min="1540" max="1540" width="17.7109375" style="24" customWidth="1"/>
    <col min="1541" max="1541" width="18.42578125" style="24" customWidth="1"/>
    <col min="1542" max="1543" width="13.140625" style="24" customWidth="1"/>
    <col min="1544" max="1544" width="10.7109375" style="24" customWidth="1"/>
    <col min="1545" max="1545" width="40.85546875" style="24" customWidth="1"/>
    <col min="1546" max="1546" width="34.140625" style="24" customWidth="1"/>
    <col min="1547" max="1547" width="16" style="24" customWidth="1"/>
    <col min="1548" max="1548" width="15.7109375" style="24" customWidth="1"/>
    <col min="1549" max="1549" width="17.42578125" style="24" customWidth="1"/>
    <col min="1550" max="1550" width="10.7109375" style="24" customWidth="1"/>
    <col min="1551" max="1551" width="13" style="24" customWidth="1"/>
    <col min="1552" max="1552" width="16.7109375" style="24" customWidth="1"/>
    <col min="1553" max="1793" width="9.140625" style="24"/>
    <col min="1794" max="1794" width="35.5703125" style="24" customWidth="1"/>
    <col min="1795" max="1795" width="23" style="24" customWidth="1"/>
    <col min="1796" max="1796" width="17.7109375" style="24" customWidth="1"/>
    <col min="1797" max="1797" width="18.42578125" style="24" customWidth="1"/>
    <col min="1798" max="1799" width="13.140625" style="24" customWidth="1"/>
    <col min="1800" max="1800" width="10.7109375" style="24" customWidth="1"/>
    <col min="1801" max="1801" width="40.85546875" style="24" customWidth="1"/>
    <col min="1802" max="1802" width="34.140625" style="24" customWidth="1"/>
    <col min="1803" max="1803" width="16" style="24" customWidth="1"/>
    <col min="1804" max="1804" width="15.7109375" style="24" customWidth="1"/>
    <col min="1805" max="1805" width="17.42578125" style="24" customWidth="1"/>
    <col min="1806" max="1806" width="10.7109375" style="24" customWidth="1"/>
    <col min="1807" max="1807" width="13" style="24" customWidth="1"/>
    <col min="1808" max="1808" width="16.7109375" style="24" customWidth="1"/>
    <col min="1809" max="2049" width="9.140625" style="24"/>
    <col min="2050" max="2050" width="35.5703125" style="24" customWidth="1"/>
    <col min="2051" max="2051" width="23" style="24" customWidth="1"/>
    <col min="2052" max="2052" width="17.7109375" style="24" customWidth="1"/>
    <col min="2053" max="2053" width="18.42578125" style="24" customWidth="1"/>
    <col min="2054" max="2055" width="13.140625" style="24" customWidth="1"/>
    <col min="2056" max="2056" width="10.7109375" style="24" customWidth="1"/>
    <col min="2057" max="2057" width="40.85546875" style="24" customWidth="1"/>
    <col min="2058" max="2058" width="34.140625" style="24" customWidth="1"/>
    <col min="2059" max="2059" width="16" style="24" customWidth="1"/>
    <col min="2060" max="2060" width="15.7109375" style="24" customWidth="1"/>
    <col min="2061" max="2061" width="17.42578125" style="24" customWidth="1"/>
    <col min="2062" max="2062" width="10.7109375" style="24" customWidth="1"/>
    <col min="2063" max="2063" width="13" style="24" customWidth="1"/>
    <col min="2064" max="2064" width="16.7109375" style="24" customWidth="1"/>
    <col min="2065" max="2305" width="9.140625" style="24"/>
    <col min="2306" max="2306" width="35.5703125" style="24" customWidth="1"/>
    <col min="2307" max="2307" width="23" style="24" customWidth="1"/>
    <col min="2308" max="2308" width="17.7109375" style="24" customWidth="1"/>
    <col min="2309" max="2309" width="18.42578125" style="24" customWidth="1"/>
    <col min="2310" max="2311" width="13.140625" style="24" customWidth="1"/>
    <col min="2312" max="2312" width="10.7109375" style="24" customWidth="1"/>
    <col min="2313" max="2313" width="40.85546875" style="24" customWidth="1"/>
    <col min="2314" max="2314" width="34.140625" style="24" customWidth="1"/>
    <col min="2315" max="2315" width="16" style="24" customWidth="1"/>
    <col min="2316" max="2316" width="15.7109375" style="24" customWidth="1"/>
    <col min="2317" max="2317" width="17.42578125" style="24" customWidth="1"/>
    <col min="2318" max="2318" width="10.7109375" style="24" customWidth="1"/>
    <col min="2319" max="2319" width="13" style="24" customWidth="1"/>
    <col min="2320" max="2320" width="16.7109375" style="24" customWidth="1"/>
    <col min="2321" max="2561" width="9.140625" style="24"/>
    <col min="2562" max="2562" width="35.5703125" style="24" customWidth="1"/>
    <col min="2563" max="2563" width="23" style="24" customWidth="1"/>
    <col min="2564" max="2564" width="17.7109375" style="24" customWidth="1"/>
    <col min="2565" max="2565" width="18.42578125" style="24" customWidth="1"/>
    <col min="2566" max="2567" width="13.140625" style="24" customWidth="1"/>
    <col min="2568" max="2568" width="10.7109375" style="24" customWidth="1"/>
    <col min="2569" max="2569" width="40.85546875" style="24" customWidth="1"/>
    <col min="2570" max="2570" width="34.140625" style="24" customWidth="1"/>
    <col min="2571" max="2571" width="16" style="24" customWidth="1"/>
    <col min="2572" max="2572" width="15.7109375" style="24" customWidth="1"/>
    <col min="2573" max="2573" width="17.42578125" style="24" customWidth="1"/>
    <col min="2574" max="2574" width="10.7109375" style="24" customWidth="1"/>
    <col min="2575" max="2575" width="13" style="24" customWidth="1"/>
    <col min="2576" max="2576" width="16.7109375" style="24" customWidth="1"/>
    <col min="2577" max="2817" width="9.140625" style="24"/>
    <col min="2818" max="2818" width="35.5703125" style="24" customWidth="1"/>
    <col min="2819" max="2819" width="23" style="24" customWidth="1"/>
    <col min="2820" max="2820" width="17.7109375" style="24" customWidth="1"/>
    <col min="2821" max="2821" width="18.42578125" style="24" customWidth="1"/>
    <col min="2822" max="2823" width="13.140625" style="24" customWidth="1"/>
    <col min="2824" max="2824" width="10.7109375" style="24" customWidth="1"/>
    <col min="2825" max="2825" width="40.85546875" style="24" customWidth="1"/>
    <col min="2826" max="2826" width="34.140625" style="24" customWidth="1"/>
    <col min="2827" max="2827" width="16" style="24" customWidth="1"/>
    <col min="2828" max="2828" width="15.7109375" style="24" customWidth="1"/>
    <col min="2829" max="2829" width="17.42578125" style="24" customWidth="1"/>
    <col min="2830" max="2830" width="10.7109375" style="24" customWidth="1"/>
    <col min="2831" max="2831" width="13" style="24" customWidth="1"/>
    <col min="2832" max="2832" width="16.7109375" style="24" customWidth="1"/>
    <col min="2833" max="3073" width="9.140625" style="24"/>
    <col min="3074" max="3074" width="35.5703125" style="24" customWidth="1"/>
    <col min="3075" max="3075" width="23" style="24" customWidth="1"/>
    <col min="3076" max="3076" width="17.7109375" style="24" customWidth="1"/>
    <col min="3077" max="3077" width="18.42578125" style="24" customWidth="1"/>
    <col min="3078" max="3079" width="13.140625" style="24" customWidth="1"/>
    <col min="3080" max="3080" width="10.7109375" style="24" customWidth="1"/>
    <col min="3081" max="3081" width="40.85546875" style="24" customWidth="1"/>
    <col min="3082" max="3082" width="34.140625" style="24" customWidth="1"/>
    <col min="3083" max="3083" width="16" style="24" customWidth="1"/>
    <col min="3084" max="3084" width="15.7109375" style="24" customWidth="1"/>
    <col min="3085" max="3085" width="17.42578125" style="24" customWidth="1"/>
    <col min="3086" max="3086" width="10.7109375" style="24" customWidth="1"/>
    <col min="3087" max="3087" width="13" style="24" customWidth="1"/>
    <col min="3088" max="3088" width="16.7109375" style="24" customWidth="1"/>
    <col min="3089" max="3329" width="9.140625" style="24"/>
    <col min="3330" max="3330" width="35.5703125" style="24" customWidth="1"/>
    <col min="3331" max="3331" width="23" style="24" customWidth="1"/>
    <col min="3332" max="3332" width="17.7109375" style="24" customWidth="1"/>
    <col min="3333" max="3333" width="18.42578125" style="24" customWidth="1"/>
    <col min="3334" max="3335" width="13.140625" style="24" customWidth="1"/>
    <col min="3336" max="3336" width="10.7109375" style="24" customWidth="1"/>
    <col min="3337" max="3337" width="40.85546875" style="24" customWidth="1"/>
    <col min="3338" max="3338" width="34.140625" style="24" customWidth="1"/>
    <col min="3339" max="3339" width="16" style="24" customWidth="1"/>
    <col min="3340" max="3340" width="15.7109375" style="24" customWidth="1"/>
    <col min="3341" max="3341" width="17.42578125" style="24" customWidth="1"/>
    <col min="3342" max="3342" width="10.7109375" style="24" customWidth="1"/>
    <col min="3343" max="3343" width="13" style="24" customWidth="1"/>
    <col min="3344" max="3344" width="16.7109375" style="24" customWidth="1"/>
    <col min="3345" max="3585" width="9.140625" style="24"/>
    <col min="3586" max="3586" width="35.5703125" style="24" customWidth="1"/>
    <col min="3587" max="3587" width="23" style="24" customWidth="1"/>
    <col min="3588" max="3588" width="17.7109375" style="24" customWidth="1"/>
    <col min="3589" max="3589" width="18.42578125" style="24" customWidth="1"/>
    <col min="3590" max="3591" width="13.140625" style="24" customWidth="1"/>
    <col min="3592" max="3592" width="10.7109375" style="24" customWidth="1"/>
    <col min="3593" max="3593" width="40.85546875" style="24" customWidth="1"/>
    <col min="3594" max="3594" width="34.140625" style="24" customWidth="1"/>
    <col min="3595" max="3595" width="16" style="24" customWidth="1"/>
    <col min="3596" max="3596" width="15.7109375" style="24" customWidth="1"/>
    <col min="3597" max="3597" width="17.42578125" style="24" customWidth="1"/>
    <col min="3598" max="3598" width="10.7109375" style="24" customWidth="1"/>
    <col min="3599" max="3599" width="13" style="24" customWidth="1"/>
    <col min="3600" max="3600" width="16.7109375" style="24" customWidth="1"/>
    <col min="3601" max="3841" width="9.140625" style="24"/>
    <col min="3842" max="3842" width="35.5703125" style="24" customWidth="1"/>
    <col min="3843" max="3843" width="23" style="24" customWidth="1"/>
    <col min="3844" max="3844" width="17.7109375" style="24" customWidth="1"/>
    <col min="3845" max="3845" width="18.42578125" style="24" customWidth="1"/>
    <col min="3846" max="3847" width="13.140625" style="24" customWidth="1"/>
    <col min="3848" max="3848" width="10.7109375" style="24" customWidth="1"/>
    <col min="3849" max="3849" width="40.85546875" style="24" customWidth="1"/>
    <col min="3850" max="3850" width="34.140625" style="24" customWidth="1"/>
    <col min="3851" max="3851" width="16" style="24" customWidth="1"/>
    <col min="3852" max="3852" width="15.7109375" style="24" customWidth="1"/>
    <col min="3853" max="3853" width="17.42578125" style="24" customWidth="1"/>
    <col min="3854" max="3854" width="10.7109375" style="24" customWidth="1"/>
    <col min="3855" max="3855" width="13" style="24" customWidth="1"/>
    <col min="3856" max="3856" width="16.7109375" style="24" customWidth="1"/>
    <col min="3857" max="4097" width="9.140625" style="24"/>
    <col min="4098" max="4098" width="35.5703125" style="24" customWidth="1"/>
    <col min="4099" max="4099" width="23" style="24" customWidth="1"/>
    <col min="4100" max="4100" width="17.7109375" style="24" customWidth="1"/>
    <col min="4101" max="4101" width="18.42578125" style="24" customWidth="1"/>
    <col min="4102" max="4103" width="13.140625" style="24" customWidth="1"/>
    <col min="4104" max="4104" width="10.7109375" style="24" customWidth="1"/>
    <col min="4105" max="4105" width="40.85546875" style="24" customWidth="1"/>
    <col min="4106" max="4106" width="34.140625" style="24" customWidth="1"/>
    <col min="4107" max="4107" width="16" style="24" customWidth="1"/>
    <col min="4108" max="4108" width="15.7109375" style="24" customWidth="1"/>
    <col min="4109" max="4109" width="17.42578125" style="24" customWidth="1"/>
    <col min="4110" max="4110" width="10.7109375" style="24" customWidth="1"/>
    <col min="4111" max="4111" width="13" style="24" customWidth="1"/>
    <col min="4112" max="4112" width="16.7109375" style="24" customWidth="1"/>
    <col min="4113" max="4353" width="9.140625" style="24"/>
    <col min="4354" max="4354" width="35.5703125" style="24" customWidth="1"/>
    <col min="4355" max="4355" width="23" style="24" customWidth="1"/>
    <col min="4356" max="4356" width="17.7109375" style="24" customWidth="1"/>
    <col min="4357" max="4357" width="18.42578125" style="24" customWidth="1"/>
    <col min="4358" max="4359" width="13.140625" style="24" customWidth="1"/>
    <col min="4360" max="4360" width="10.7109375" style="24" customWidth="1"/>
    <col min="4361" max="4361" width="40.85546875" style="24" customWidth="1"/>
    <col min="4362" max="4362" width="34.140625" style="24" customWidth="1"/>
    <col min="4363" max="4363" width="16" style="24" customWidth="1"/>
    <col min="4364" max="4364" width="15.7109375" style="24" customWidth="1"/>
    <col min="4365" max="4365" width="17.42578125" style="24" customWidth="1"/>
    <col min="4366" max="4366" width="10.7109375" style="24" customWidth="1"/>
    <col min="4367" max="4367" width="13" style="24" customWidth="1"/>
    <col min="4368" max="4368" width="16.7109375" style="24" customWidth="1"/>
    <col min="4369" max="4609" width="9.140625" style="24"/>
    <col min="4610" max="4610" width="35.5703125" style="24" customWidth="1"/>
    <col min="4611" max="4611" width="23" style="24" customWidth="1"/>
    <col min="4612" max="4612" width="17.7109375" style="24" customWidth="1"/>
    <col min="4613" max="4613" width="18.42578125" style="24" customWidth="1"/>
    <col min="4614" max="4615" width="13.140625" style="24" customWidth="1"/>
    <col min="4616" max="4616" width="10.7109375" style="24" customWidth="1"/>
    <col min="4617" max="4617" width="40.85546875" style="24" customWidth="1"/>
    <col min="4618" max="4618" width="34.140625" style="24" customWidth="1"/>
    <col min="4619" max="4619" width="16" style="24" customWidth="1"/>
    <col min="4620" max="4620" width="15.7109375" style="24" customWidth="1"/>
    <col min="4621" max="4621" width="17.42578125" style="24" customWidth="1"/>
    <col min="4622" max="4622" width="10.7109375" style="24" customWidth="1"/>
    <col min="4623" max="4623" width="13" style="24" customWidth="1"/>
    <col min="4624" max="4624" width="16.7109375" style="24" customWidth="1"/>
    <col min="4625" max="4865" width="9.140625" style="24"/>
    <col min="4866" max="4866" width="35.5703125" style="24" customWidth="1"/>
    <col min="4867" max="4867" width="23" style="24" customWidth="1"/>
    <col min="4868" max="4868" width="17.7109375" style="24" customWidth="1"/>
    <col min="4869" max="4869" width="18.42578125" style="24" customWidth="1"/>
    <col min="4870" max="4871" width="13.140625" style="24" customWidth="1"/>
    <col min="4872" max="4872" width="10.7109375" style="24" customWidth="1"/>
    <col min="4873" max="4873" width="40.85546875" style="24" customWidth="1"/>
    <col min="4874" max="4874" width="34.140625" style="24" customWidth="1"/>
    <col min="4875" max="4875" width="16" style="24" customWidth="1"/>
    <col min="4876" max="4876" width="15.7109375" style="24" customWidth="1"/>
    <col min="4877" max="4877" width="17.42578125" style="24" customWidth="1"/>
    <col min="4878" max="4878" width="10.7109375" style="24" customWidth="1"/>
    <col min="4879" max="4879" width="13" style="24" customWidth="1"/>
    <col min="4880" max="4880" width="16.7109375" style="24" customWidth="1"/>
    <col min="4881" max="5121" width="9.140625" style="24"/>
    <col min="5122" max="5122" width="35.5703125" style="24" customWidth="1"/>
    <col min="5123" max="5123" width="23" style="24" customWidth="1"/>
    <col min="5124" max="5124" width="17.7109375" style="24" customWidth="1"/>
    <col min="5125" max="5125" width="18.42578125" style="24" customWidth="1"/>
    <col min="5126" max="5127" width="13.140625" style="24" customWidth="1"/>
    <col min="5128" max="5128" width="10.7109375" style="24" customWidth="1"/>
    <col min="5129" max="5129" width="40.85546875" style="24" customWidth="1"/>
    <col min="5130" max="5130" width="34.140625" style="24" customWidth="1"/>
    <col min="5131" max="5131" width="16" style="24" customWidth="1"/>
    <col min="5132" max="5132" width="15.7109375" style="24" customWidth="1"/>
    <col min="5133" max="5133" width="17.42578125" style="24" customWidth="1"/>
    <col min="5134" max="5134" width="10.7109375" style="24" customWidth="1"/>
    <col min="5135" max="5135" width="13" style="24" customWidth="1"/>
    <col min="5136" max="5136" width="16.7109375" style="24" customWidth="1"/>
    <col min="5137" max="5377" width="9.140625" style="24"/>
    <col min="5378" max="5378" width="35.5703125" style="24" customWidth="1"/>
    <col min="5379" max="5379" width="23" style="24" customWidth="1"/>
    <col min="5380" max="5380" width="17.7109375" style="24" customWidth="1"/>
    <col min="5381" max="5381" width="18.42578125" style="24" customWidth="1"/>
    <col min="5382" max="5383" width="13.140625" style="24" customWidth="1"/>
    <col min="5384" max="5384" width="10.7109375" style="24" customWidth="1"/>
    <col min="5385" max="5385" width="40.85546875" style="24" customWidth="1"/>
    <col min="5386" max="5386" width="34.140625" style="24" customWidth="1"/>
    <col min="5387" max="5387" width="16" style="24" customWidth="1"/>
    <col min="5388" max="5388" width="15.7109375" style="24" customWidth="1"/>
    <col min="5389" max="5389" width="17.42578125" style="24" customWidth="1"/>
    <col min="5390" max="5390" width="10.7109375" style="24" customWidth="1"/>
    <col min="5391" max="5391" width="13" style="24" customWidth="1"/>
    <col min="5392" max="5392" width="16.7109375" style="24" customWidth="1"/>
    <col min="5393" max="5633" width="9.140625" style="24"/>
    <col min="5634" max="5634" width="35.5703125" style="24" customWidth="1"/>
    <col min="5635" max="5635" width="23" style="24" customWidth="1"/>
    <col min="5636" max="5636" width="17.7109375" style="24" customWidth="1"/>
    <col min="5637" max="5637" width="18.42578125" style="24" customWidth="1"/>
    <col min="5638" max="5639" width="13.140625" style="24" customWidth="1"/>
    <col min="5640" max="5640" width="10.7109375" style="24" customWidth="1"/>
    <col min="5641" max="5641" width="40.85546875" style="24" customWidth="1"/>
    <col min="5642" max="5642" width="34.140625" style="24" customWidth="1"/>
    <col min="5643" max="5643" width="16" style="24" customWidth="1"/>
    <col min="5644" max="5644" width="15.7109375" style="24" customWidth="1"/>
    <col min="5645" max="5645" width="17.42578125" style="24" customWidth="1"/>
    <col min="5646" max="5646" width="10.7109375" style="24" customWidth="1"/>
    <col min="5647" max="5647" width="13" style="24" customWidth="1"/>
    <col min="5648" max="5648" width="16.7109375" style="24" customWidth="1"/>
    <col min="5649" max="5889" width="9.140625" style="24"/>
    <col min="5890" max="5890" width="35.5703125" style="24" customWidth="1"/>
    <col min="5891" max="5891" width="23" style="24" customWidth="1"/>
    <col min="5892" max="5892" width="17.7109375" style="24" customWidth="1"/>
    <col min="5893" max="5893" width="18.42578125" style="24" customWidth="1"/>
    <col min="5894" max="5895" width="13.140625" style="24" customWidth="1"/>
    <col min="5896" max="5896" width="10.7109375" style="24" customWidth="1"/>
    <col min="5897" max="5897" width="40.85546875" style="24" customWidth="1"/>
    <col min="5898" max="5898" width="34.140625" style="24" customWidth="1"/>
    <col min="5899" max="5899" width="16" style="24" customWidth="1"/>
    <col min="5900" max="5900" width="15.7109375" style="24" customWidth="1"/>
    <col min="5901" max="5901" width="17.42578125" style="24" customWidth="1"/>
    <col min="5902" max="5902" width="10.7109375" style="24" customWidth="1"/>
    <col min="5903" max="5903" width="13" style="24" customWidth="1"/>
    <col min="5904" max="5904" width="16.7109375" style="24" customWidth="1"/>
    <col min="5905" max="6145" width="9.140625" style="24"/>
    <col min="6146" max="6146" width="35.5703125" style="24" customWidth="1"/>
    <col min="6147" max="6147" width="23" style="24" customWidth="1"/>
    <col min="6148" max="6148" width="17.7109375" style="24" customWidth="1"/>
    <col min="6149" max="6149" width="18.42578125" style="24" customWidth="1"/>
    <col min="6150" max="6151" width="13.140625" style="24" customWidth="1"/>
    <col min="6152" max="6152" width="10.7109375" style="24" customWidth="1"/>
    <col min="6153" max="6153" width="40.85546875" style="24" customWidth="1"/>
    <col min="6154" max="6154" width="34.140625" style="24" customWidth="1"/>
    <col min="6155" max="6155" width="16" style="24" customWidth="1"/>
    <col min="6156" max="6156" width="15.7109375" style="24" customWidth="1"/>
    <col min="6157" max="6157" width="17.42578125" style="24" customWidth="1"/>
    <col min="6158" max="6158" width="10.7109375" style="24" customWidth="1"/>
    <col min="6159" max="6159" width="13" style="24" customWidth="1"/>
    <col min="6160" max="6160" width="16.7109375" style="24" customWidth="1"/>
    <col min="6161" max="6401" width="9.140625" style="24"/>
    <col min="6402" max="6402" width="35.5703125" style="24" customWidth="1"/>
    <col min="6403" max="6403" width="23" style="24" customWidth="1"/>
    <col min="6404" max="6404" width="17.7109375" style="24" customWidth="1"/>
    <col min="6405" max="6405" width="18.42578125" style="24" customWidth="1"/>
    <col min="6406" max="6407" width="13.140625" style="24" customWidth="1"/>
    <col min="6408" max="6408" width="10.7109375" style="24" customWidth="1"/>
    <col min="6409" max="6409" width="40.85546875" style="24" customWidth="1"/>
    <col min="6410" max="6410" width="34.140625" style="24" customWidth="1"/>
    <col min="6411" max="6411" width="16" style="24" customWidth="1"/>
    <col min="6412" max="6412" width="15.7109375" style="24" customWidth="1"/>
    <col min="6413" max="6413" width="17.42578125" style="24" customWidth="1"/>
    <col min="6414" max="6414" width="10.7109375" style="24" customWidth="1"/>
    <col min="6415" max="6415" width="13" style="24" customWidth="1"/>
    <col min="6416" max="6416" width="16.7109375" style="24" customWidth="1"/>
    <col min="6417" max="6657" width="9.140625" style="24"/>
    <col min="6658" max="6658" width="35.5703125" style="24" customWidth="1"/>
    <col min="6659" max="6659" width="23" style="24" customWidth="1"/>
    <col min="6660" max="6660" width="17.7109375" style="24" customWidth="1"/>
    <col min="6661" max="6661" width="18.42578125" style="24" customWidth="1"/>
    <col min="6662" max="6663" width="13.140625" style="24" customWidth="1"/>
    <col min="6664" max="6664" width="10.7109375" style="24" customWidth="1"/>
    <col min="6665" max="6665" width="40.85546875" style="24" customWidth="1"/>
    <col min="6666" max="6666" width="34.140625" style="24" customWidth="1"/>
    <col min="6667" max="6667" width="16" style="24" customWidth="1"/>
    <col min="6668" max="6668" width="15.7109375" style="24" customWidth="1"/>
    <col min="6669" max="6669" width="17.42578125" style="24" customWidth="1"/>
    <col min="6670" max="6670" width="10.7109375" style="24" customWidth="1"/>
    <col min="6671" max="6671" width="13" style="24" customWidth="1"/>
    <col min="6672" max="6672" width="16.7109375" style="24" customWidth="1"/>
    <col min="6673" max="6913" width="9.140625" style="24"/>
    <col min="6914" max="6914" width="35.5703125" style="24" customWidth="1"/>
    <col min="6915" max="6915" width="23" style="24" customWidth="1"/>
    <col min="6916" max="6916" width="17.7109375" style="24" customWidth="1"/>
    <col min="6917" max="6917" width="18.42578125" style="24" customWidth="1"/>
    <col min="6918" max="6919" width="13.140625" style="24" customWidth="1"/>
    <col min="6920" max="6920" width="10.7109375" style="24" customWidth="1"/>
    <col min="6921" max="6921" width="40.85546875" style="24" customWidth="1"/>
    <col min="6922" max="6922" width="34.140625" style="24" customWidth="1"/>
    <col min="6923" max="6923" width="16" style="24" customWidth="1"/>
    <col min="6924" max="6924" width="15.7109375" style="24" customWidth="1"/>
    <col min="6925" max="6925" width="17.42578125" style="24" customWidth="1"/>
    <col min="6926" max="6926" width="10.7109375" style="24" customWidth="1"/>
    <col min="6927" max="6927" width="13" style="24" customWidth="1"/>
    <col min="6928" max="6928" width="16.7109375" style="24" customWidth="1"/>
    <col min="6929" max="7169" width="9.140625" style="24"/>
    <col min="7170" max="7170" width="35.5703125" style="24" customWidth="1"/>
    <col min="7171" max="7171" width="23" style="24" customWidth="1"/>
    <col min="7172" max="7172" width="17.7109375" style="24" customWidth="1"/>
    <col min="7173" max="7173" width="18.42578125" style="24" customWidth="1"/>
    <col min="7174" max="7175" width="13.140625" style="24" customWidth="1"/>
    <col min="7176" max="7176" width="10.7109375" style="24" customWidth="1"/>
    <col min="7177" max="7177" width="40.85546875" style="24" customWidth="1"/>
    <col min="7178" max="7178" width="34.140625" style="24" customWidth="1"/>
    <col min="7179" max="7179" width="16" style="24" customWidth="1"/>
    <col min="7180" max="7180" width="15.7109375" style="24" customWidth="1"/>
    <col min="7181" max="7181" width="17.42578125" style="24" customWidth="1"/>
    <col min="7182" max="7182" width="10.7109375" style="24" customWidth="1"/>
    <col min="7183" max="7183" width="13" style="24" customWidth="1"/>
    <col min="7184" max="7184" width="16.7109375" style="24" customWidth="1"/>
    <col min="7185" max="7425" width="9.140625" style="24"/>
    <col min="7426" max="7426" width="35.5703125" style="24" customWidth="1"/>
    <col min="7427" max="7427" width="23" style="24" customWidth="1"/>
    <col min="7428" max="7428" width="17.7109375" style="24" customWidth="1"/>
    <col min="7429" max="7429" width="18.42578125" style="24" customWidth="1"/>
    <col min="7430" max="7431" width="13.140625" style="24" customWidth="1"/>
    <col min="7432" max="7432" width="10.7109375" style="24" customWidth="1"/>
    <col min="7433" max="7433" width="40.85546875" style="24" customWidth="1"/>
    <col min="7434" max="7434" width="34.140625" style="24" customWidth="1"/>
    <col min="7435" max="7435" width="16" style="24" customWidth="1"/>
    <col min="7436" max="7436" width="15.7109375" style="24" customWidth="1"/>
    <col min="7437" max="7437" width="17.42578125" style="24" customWidth="1"/>
    <col min="7438" max="7438" width="10.7109375" style="24" customWidth="1"/>
    <col min="7439" max="7439" width="13" style="24" customWidth="1"/>
    <col min="7440" max="7440" width="16.7109375" style="24" customWidth="1"/>
    <col min="7441" max="7681" width="9.140625" style="24"/>
    <col min="7682" max="7682" width="35.5703125" style="24" customWidth="1"/>
    <col min="7683" max="7683" width="23" style="24" customWidth="1"/>
    <col min="7684" max="7684" width="17.7109375" style="24" customWidth="1"/>
    <col min="7685" max="7685" width="18.42578125" style="24" customWidth="1"/>
    <col min="7686" max="7687" width="13.140625" style="24" customWidth="1"/>
    <col min="7688" max="7688" width="10.7109375" style="24" customWidth="1"/>
    <col min="7689" max="7689" width="40.85546875" style="24" customWidth="1"/>
    <col min="7690" max="7690" width="34.140625" style="24" customWidth="1"/>
    <col min="7691" max="7691" width="16" style="24" customWidth="1"/>
    <col min="7692" max="7692" width="15.7109375" style="24" customWidth="1"/>
    <col min="7693" max="7693" width="17.42578125" style="24" customWidth="1"/>
    <col min="7694" max="7694" width="10.7109375" style="24" customWidth="1"/>
    <col min="7695" max="7695" width="13" style="24" customWidth="1"/>
    <col min="7696" max="7696" width="16.7109375" style="24" customWidth="1"/>
    <col min="7697" max="7937" width="9.140625" style="24"/>
    <col min="7938" max="7938" width="35.5703125" style="24" customWidth="1"/>
    <col min="7939" max="7939" width="23" style="24" customWidth="1"/>
    <col min="7940" max="7940" width="17.7109375" style="24" customWidth="1"/>
    <col min="7941" max="7941" width="18.42578125" style="24" customWidth="1"/>
    <col min="7942" max="7943" width="13.140625" style="24" customWidth="1"/>
    <col min="7944" max="7944" width="10.7109375" style="24" customWidth="1"/>
    <col min="7945" max="7945" width="40.85546875" style="24" customWidth="1"/>
    <col min="7946" max="7946" width="34.140625" style="24" customWidth="1"/>
    <col min="7947" max="7947" width="16" style="24" customWidth="1"/>
    <col min="7948" max="7948" width="15.7109375" style="24" customWidth="1"/>
    <col min="7949" max="7949" width="17.42578125" style="24" customWidth="1"/>
    <col min="7950" max="7950" width="10.7109375" style="24" customWidth="1"/>
    <col min="7951" max="7951" width="13" style="24" customWidth="1"/>
    <col min="7952" max="7952" width="16.7109375" style="24" customWidth="1"/>
    <col min="7953" max="8193" width="9.140625" style="24"/>
    <col min="8194" max="8194" width="35.5703125" style="24" customWidth="1"/>
    <col min="8195" max="8195" width="23" style="24" customWidth="1"/>
    <col min="8196" max="8196" width="17.7109375" style="24" customWidth="1"/>
    <col min="8197" max="8197" width="18.42578125" style="24" customWidth="1"/>
    <col min="8198" max="8199" width="13.140625" style="24" customWidth="1"/>
    <col min="8200" max="8200" width="10.7109375" style="24" customWidth="1"/>
    <col min="8201" max="8201" width="40.85546875" style="24" customWidth="1"/>
    <col min="8202" max="8202" width="34.140625" style="24" customWidth="1"/>
    <col min="8203" max="8203" width="16" style="24" customWidth="1"/>
    <col min="8204" max="8204" width="15.7109375" style="24" customWidth="1"/>
    <col min="8205" max="8205" width="17.42578125" style="24" customWidth="1"/>
    <col min="8206" max="8206" width="10.7109375" style="24" customWidth="1"/>
    <col min="8207" max="8207" width="13" style="24" customWidth="1"/>
    <col min="8208" max="8208" width="16.7109375" style="24" customWidth="1"/>
    <col min="8209" max="8449" width="9.140625" style="24"/>
    <col min="8450" max="8450" width="35.5703125" style="24" customWidth="1"/>
    <col min="8451" max="8451" width="23" style="24" customWidth="1"/>
    <col min="8452" max="8452" width="17.7109375" style="24" customWidth="1"/>
    <col min="8453" max="8453" width="18.42578125" style="24" customWidth="1"/>
    <col min="8454" max="8455" width="13.140625" style="24" customWidth="1"/>
    <col min="8456" max="8456" width="10.7109375" style="24" customWidth="1"/>
    <col min="8457" max="8457" width="40.85546875" style="24" customWidth="1"/>
    <col min="8458" max="8458" width="34.140625" style="24" customWidth="1"/>
    <col min="8459" max="8459" width="16" style="24" customWidth="1"/>
    <col min="8460" max="8460" width="15.7109375" style="24" customWidth="1"/>
    <col min="8461" max="8461" width="17.42578125" style="24" customWidth="1"/>
    <col min="8462" max="8462" width="10.7109375" style="24" customWidth="1"/>
    <col min="8463" max="8463" width="13" style="24" customWidth="1"/>
    <col min="8464" max="8464" width="16.7109375" style="24" customWidth="1"/>
    <col min="8465" max="8705" width="9.140625" style="24"/>
    <col min="8706" max="8706" width="35.5703125" style="24" customWidth="1"/>
    <col min="8707" max="8707" width="23" style="24" customWidth="1"/>
    <col min="8708" max="8708" width="17.7109375" style="24" customWidth="1"/>
    <col min="8709" max="8709" width="18.42578125" style="24" customWidth="1"/>
    <col min="8710" max="8711" width="13.140625" style="24" customWidth="1"/>
    <col min="8712" max="8712" width="10.7109375" style="24" customWidth="1"/>
    <col min="8713" max="8713" width="40.85546875" style="24" customWidth="1"/>
    <col min="8714" max="8714" width="34.140625" style="24" customWidth="1"/>
    <col min="8715" max="8715" width="16" style="24" customWidth="1"/>
    <col min="8716" max="8716" width="15.7109375" style="24" customWidth="1"/>
    <col min="8717" max="8717" width="17.42578125" style="24" customWidth="1"/>
    <col min="8718" max="8718" width="10.7109375" style="24" customWidth="1"/>
    <col min="8719" max="8719" width="13" style="24" customWidth="1"/>
    <col min="8720" max="8720" width="16.7109375" style="24" customWidth="1"/>
    <col min="8721" max="8961" width="9.140625" style="24"/>
    <col min="8962" max="8962" width="35.5703125" style="24" customWidth="1"/>
    <col min="8963" max="8963" width="23" style="24" customWidth="1"/>
    <col min="8964" max="8964" width="17.7109375" style="24" customWidth="1"/>
    <col min="8965" max="8965" width="18.42578125" style="24" customWidth="1"/>
    <col min="8966" max="8967" width="13.140625" style="24" customWidth="1"/>
    <col min="8968" max="8968" width="10.7109375" style="24" customWidth="1"/>
    <col min="8969" max="8969" width="40.85546875" style="24" customWidth="1"/>
    <col min="8970" max="8970" width="34.140625" style="24" customWidth="1"/>
    <col min="8971" max="8971" width="16" style="24" customWidth="1"/>
    <col min="8972" max="8972" width="15.7109375" style="24" customWidth="1"/>
    <col min="8973" max="8973" width="17.42578125" style="24" customWidth="1"/>
    <col min="8974" max="8974" width="10.7109375" style="24" customWidth="1"/>
    <col min="8975" max="8975" width="13" style="24" customWidth="1"/>
    <col min="8976" max="8976" width="16.7109375" style="24" customWidth="1"/>
    <col min="8977" max="9217" width="9.140625" style="24"/>
    <col min="9218" max="9218" width="35.5703125" style="24" customWidth="1"/>
    <col min="9219" max="9219" width="23" style="24" customWidth="1"/>
    <col min="9220" max="9220" width="17.7109375" style="24" customWidth="1"/>
    <col min="9221" max="9221" width="18.42578125" style="24" customWidth="1"/>
    <col min="9222" max="9223" width="13.140625" style="24" customWidth="1"/>
    <col min="9224" max="9224" width="10.7109375" style="24" customWidth="1"/>
    <col min="9225" max="9225" width="40.85546875" style="24" customWidth="1"/>
    <col min="9226" max="9226" width="34.140625" style="24" customWidth="1"/>
    <col min="9227" max="9227" width="16" style="24" customWidth="1"/>
    <col min="9228" max="9228" width="15.7109375" style="24" customWidth="1"/>
    <col min="9229" max="9229" width="17.42578125" style="24" customWidth="1"/>
    <col min="9230" max="9230" width="10.7109375" style="24" customWidth="1"/>
    <col min="9231" max="9231" width="13" style="24" customWidth="1"/>
    <col min="9232" max="9232" width="16.7109375" style="24" customWidth="1"/>
    <col min="9233" max="9473" width="9.140625" style="24"/>
    <col min="9474" max="9474" width="35.5703125" style="24" customWidth="1"/>
    <col min="9475" max="9475" width="23" style="24" customWidth="1"/>
    <col min="9476" max="9476" width="17.7109375" style="24" customWidth="1"/>
    <col min="9477" max="9477" width="18.42578125" style="24" customWidth="1"/>
    <col min="9478" max="9479" width="13.140625" style="24" customWidth="1"/>
    <col min="9480" max="9480" width="10.7109375" style="24" customWidth="1"/>
    <col min="9481" max="9481" width="40.85546875" style="24" customWidth="1"/>
    <col min="9482" max="9482" width="34.140625" style="24" customWidth="1"/>
    <col min="9483" max="9483" width="16" style="24" customWidth="1"/>
    <col min="9484" max="9484" width="15.7109375" style="24" customWidth="1"/>
    <col min="9485" max="9485" width="17.42578125" style="24" customWidth="1"/>
    <col min="9486" max="9486" width="10.7109375" style="24" customWidth="1"/>
    <col min="9487" max="9487" width="13" style="24" customWidth="1"/>
    <col min="9488" max="9488" width="16.7109375" style="24" customWidth="1"/>
    <col min="9489" max="9729" width="9.140625" style="24"/>
    <col min="9730" max="9730" width="35.5703125" style="24" customWidth="1"/>
    <col min="9731" max="9731" width="23" style="24" customWidth="1"/>
    <col min="9732" max="9732" width="17.7109375" style="24" customWidth="1"/>
    <col min="9733" max="9733" width="18.42578125" style="24" customWidth="1"/>
    <col min="9734" max="9735" width="13.140625" style="24" customWidth="1"/>
    <col min="9736" max="9736" width="10.7109375" style="24" customWidth="1"/>
    <col min="9737" max="9737" width="40.85546875" style="24" customWidth="1"/>
    <col min="9738" max="9738" width="34.140625" style="24" customWidth="1"/>
    <col min="9739" max="9739" width="16" style="24" customWidth="1"/>
    <col min="9740" max="9740" width="15.7109375" style="24" customWidth="1"/>
    <col min="9741" max="9741" width="17.42578125" style="24" customWidth="1"/>
    <col min="9742" max="9742" width="10.7109375" style="24" customWidth="1"/>
    <col min="9743" max="9743" width="13" style="24" customWidth="1"/>
    <col min="9744" max="9744" width="16.7109375" style="24" customWidth="1"/>
    <col min="9745" max="9985" width="9.140625" style="24"/>
    <col min="9986" max="9986" width="35.5703125" style="24" customWidth="1"/>
    <col min="9987" max="9987" width="23" style="24" customWidth="1"/>
    <col min="9988" max="9988" width="17.7109375" style="24" customWidth="1"/>
    <col min="9989" max="9989" width="18.42578125" style="24" customWidth="1"/>
    <col min="9990" max="9991" width="13.140625" style="24" customWidth="1"/>
    <col min="9992" max="9992" width="10.7109375" style="24" customWidth="1"/>
    <col min="9993" max="9993" width="40.85546875" style="24" customWidth="1"/>
    <col min="9994" max="9994" width="34.140625" style="24" customWidth="1"/>
    <col min="9995" max="9995" width="16" style="24" customWidth="1"/>
    <col min="9996" max="9996" width="15.7109375" style="24" customWidth="1"/>
    <col min="9997" max="9997" width="17.42578125" style="24" customWidth="1"/>
    <col min="9998" max="9998" width="10.7109375" style="24" customWidth="1"/>
    <col min="9999" max="9999" width="13" style="24" customWidth="1"/>
    <col min="10000" max="10000" width="16.7109375" style="24" customWidth="1"/>
    <col min="10001" max="10241" width="9.140625" style="24"/>
    <col min="10242" max="10242" width="35.5703125" style="24" customWidth="1"/>
    <col min="10243" max="10243" width="23" style="24" customWidth="1"/>
    <col min="10244" max="10244" width="17.7109375" style="24" customWidth="1"/>
    <col min="10245" max="10245" width="18.42578125" style="24" customWidth="1"/>
    <col min="10246" max="10247" width="13.140625" style="24" customWidth="1"/>
    <col min="10248" max="10248" width="10.7109375" style="24" customWidth="1"/>
    <col min="10249" max="10249" width="40.85546875" style="24" customWidth="1"/>
    <col min="10250" max="10250" width="34.140625" style="24" customWidth="1"/>
    <col min="10251" max="10251" width="16" style="24" customWidth="1"/>
    <col min="10252" max="10252" width="15.7109375" style="24" customWidth="1"/>
    <col min="10253" max="10253" width="17.42578125" style="24" customWidth="1"/>
    <col min="10254" max="10254" width="10.7109375" style="24" customWidth="1"/>
    <col min="10255" max="10255" width="13" style="24" customWidth="1"/>
    <col min="10256" max="10256" width="16.7109375" style="24" customWidth="1"/>
    <col min="10257" max="10497" width="9.140625" style="24"/>
    <col min="10498" max="10498" width="35.5703125" style="24" customWidth="1"/>
    <col min="10499" max="10499" width="23" style="24" customWidth="1"/>
    <col min="10500" max="10500" width="17.7109375" style="24" customWidth="1"/>
    <col min="10501" max="10501" width="18.42578125" style="24" customWidth="1"/>
    <col min="10502" max="10503" width="13.140625" style="24" customWidth="1"/>
    <col min="10504" max="10504" width="10.7109375" style="24" customWidth="1"/>
    <col min="10505" max="10505" width="40.85546875" style="24" customWidth="1"/>
    <col min="10506" max="10506" width="34.140625" style="24" customWidth="1"/>
    <col min="10507" max="10507" width="16" style="24" customWidth="1"/>
    <col min="10508" max="10508" width="15.7109375" style="24" customWidth="1"/>
    <col min="10509" max="10509" width="17.42578125" style="24" customWidth="1"/>
    <col min="10510" max="10510" width="10.7109375" style="24" customWidth="1"/>
    <col min="10511" max="10511" width="13" style="24" customWidth="1"/>
    <col min="10512" max="10512" width="16.7109375" style="24" customWidth="1"/>
    <col min="10513" max="10753" width="9.140625" style="24"/>
    <col min="10754" max="10754" width="35.5703125" style="24" customWidth="1"/>
    <col min="10755" max="10755" width="23" style="24" customWidth="1"/>
    <col min="10756" max="10756" width="17.7109375" style="24" customWidth="1"/>
    <col min="10757" max="10757" width="18.42578125" style="24" customWidth="1"/>
    <col min="10758" max="10759" width="13.140625" style="24" customWidth="1"/>
    <col min="10760" max="10760" width="10.7109375" style="24" customWidth="1"/>
    <col min="10761" max="10761" width="40.85546875" style="24" customWidth="1"/>
    <col min="10762" max="10762" width="34.140625" style="24" customWidth="1"/>
    <col min="10763" max="10763" width="16" style="24" customWidth="1"/>
    <col min="10764" max="10764" width="15.7109375" style="24" customWidth="1"/>
    <col min="10765" max="10765" width="17.42578125" style="24" customWidth="1"/>
    <col min="10766" max="10766" width="10.7109375" style="24" customWidth="1"/>
    <col min="10767" max="10767" width="13" style="24" customWidth="1"/>
    <col min="10768" max="10768" width="16.7109375" style="24" customWidth="1"/>
    <col min="10769" max="11009" width="9.140625" style="24"/>
    <col min="11010" max="11010" width="35.5703125" style="24" customWidth="1"/>
    <col min="11011" max="11011" width="23" style="24" customWidth="1"/>
    <col min="11012" max="11012" width="17.7109375" style="24" customWidth="1"/>
    <col min="11013" max="11013" width="18.42578125" style="24" customWidth="1"/>
    <col min="11014" max="11015" width="13.140625" style="24" customWidth="1"/>
    <col min="11016" max="11016" width="10.7109375" style="24" customWidth="1"/>
    <col min="11017" max="11017" width="40.85546875" style="24" customWidth="1"/>
    <col min="11018" max="11018" width="34.140625" style="24" customWidth="1"/>
    <col min="11019" max="11019" width="16" style="24" customWidth="1"/>
    <col min="11020" max="11020" width="15.7109375" style="24" customWidth="1"/>
    <col min="11021" max="11021" width="17.42578125" style="24" customWidth="1"/>
    <col min="11022" max="11022" width="10.7109375" style="24" customWidth="1"/>
    <col min="11023" max="11023" width="13" style="24" customWidth="1"/>
    <col min="11024" max="11024" width="16.7109375" style="24" customWidth="1"/>
    <col min="11025" max="11265" width="9.140625" style="24"/>
    <col min="11266" max="11266" width="35.5703125" style="24" customWidth="1"/>
    <col min="11267" max="11267" width="23" style="24" customWidth="1"/>
    <col min="11268" max="11268" width="17.7109375" style="24" customWidth="1"/>
    <col min="11269" max="11269" width="18.42578125" style="24" customWidth="1"/>
    <col min="11270" max="11271" width="13.140625" style="24" customWidth="1"/>
    <col min="11272" max="11272" width="10.7109375" style="24" customWidth="1"/>
    <col min="11273" max="11273" width="40.85546875" style="24" customWidth="1"/>
    <col min="11274" max="11274" width="34.140625" style="24" customWidth="1"/>
    <col min="11275" max="11275" width="16" style="24" customWidth="1"/>
    <col min="11276" max="11276" width="15.7109375" style="24" customWidth="1"/>
    <col min="11277" max="11277" width="17.42578125" style="24" customWidth="1"/>
    <col min="11278" max="11278" width="10.7109375" style="24" customWidth="1"/>
    <col min="11279" max="11279" width="13" style="24" customWidth="1"/>
    <col min="11280" max="11280" width="16.7109375" style="24" customWidth="1"/>
    <col min="11281" max="11521" width="9.140625" style="24"/>
    <col min="11522" max="11522" width="35.5703125" style="24" customWidth="1"/>
    <col min="11523" max="11523" width="23" style="24" customWidth="1"/>
    <col min="11524" max="11524" width="17.7109375" style="24" customWidth="1"/>
    <col min="11525" max="11525" width="18.42578125" style="24" customWidth="1"/>
    <col min="11526" max="11527" width="13.140625" style="24" customWidth="1"/>
    <col min="11528" max="11528" width="10.7109375" style="24" customWidth="1"/>
    <col min="11529" max="11529" width="40.85546875" style="24" customWidth="1"/>
    <col min="11530" max="11530" width="34.140625" style="24" customWidth="1"/>
    <col min="11531" max="11531" width="16" style="24" customWidth="1"/>
    <col min="11532" max="11532" width="15.7109375" style="24" customWidth="1"/>
    <col min="11533" max="11533" width="17.42578125" style="24" customWidth="1"/>
    <col min="11534" max="11534" width="10.7109375" style="24" customWidth="1"/>
    <col min="11535" max="11535" width="13" style="24" customWidth="1"/>
    <col min="11536" max="11536" width="16.7109375" style="24" customWidth="1"/>
    <col min="11537" max="11777" width="9.140625" style="24"/>
    <col min="11778" max="11778" width="35.5703125" style="24" customWidth="1"/>
    <col min="11779" max="11779" width="23" style="24" customWidth="1"/>
    <col min="11780" max="11780" width="17.7109375" style="24" customWidth="1"/>
    <col min="11781" max="11781" width="18.42578125" style="24" customWidth="1"/>
    <col min="11782" max="11783" width="13.140625" style="24" customWidth="1"/>
    <col min="11784" max="11784" width="10.7109375" style="24" customWidth="1"/>
    <col min="11785" max="11785" width="40.85546875" style="24" customWidth="1"/>
    <col min="11786" max="11786" width="34.140625" style="24" customWidth="1"/>
    <col min="11787" max="11787" width="16" style="24" customWidth="1"/>
    <col min="11788" max="11788" width="15.7109375" style="24" customWidth="1"/>
    <col min="11789" max="11789" width="17.42578125" style="24" customWidth="1"/>
    <col min="11790" max="11790" width="10.7109375" style="24" customWidth="1"/>
    <col min="11791" max="11791" width="13" style="24" customWidth="1"/>
    <col min="11792" max="11792" width="16.7109375" style="24" customWidth="1"/>
    <col min="11793" max="12033" width="9.140625" style="24"/>
    <col min="12034" max="12034" width="35.5703125" style="24" customWidth="1"/>
    <col min="12035" max="12035" width="23" style="24" customWidth="1"/>
    <col min="12036" max="12036" width="17.7109375" style="24" customWidth="1"/>
    <col min="12037" max="12037" width="18.42578125" style="24" customWidth="1"/>
    <col min="12038" max="12039" width="13.140625" style="24" customWidth="1"/>
    <col min="12040" max="12040" width="10.7109375" style="24" customWidth="1"/>
    <col min="12041" max="12041" width="40.85546875" style="24" customWidth="1"/>
    <col min="12042" max="12042" width="34.140625" style="24" customWidth="1"/>
    <col min="12043" max="12043" width="16" style="24" customWidth="1"/>
    <col min="12044" max="12044" width="15.7109375" style="24" customWidth="1"/>
    <col min="12045" max="12045" width="17.42578125" style="24" customWidth="1"/>
    <col min="12046" max="12046" width="10.7109375" style="24" customWidth="1"/>
    <col min="12047" max="12047" width="13" style="24" customWidth="1"/>
    <col min="12048" max="12048" width="16.7109375" style="24" customWidth="1"/>
    <col min="12049" max="12289" width="9.140625" style="24"/>
    <col min="12290" max="12290" width="35.5703125" style="24" customWidth="1"/>
    <col min="12291" max="12291" width="23" style="24" customWidth="1"/>
    <col min="12292" max="12292" width="17.7109375" style="24" customWidth="1"/>
    <col min="12293" max="12293" width="18.42578125" style="24" customWidth="1"/>
    <col min="12294" max="12295" width="13.140625" style="24" customWidth="1"/>
    <col min="12296" max="12296" width="10.7109375" style="24" customWidth="1"/>
    <col min="12297" max="12297" width="40.85546875" style="24" customWidth="1"/>
    <col min="12298" max="12298" width="34.140625" style="24" customWidth="1"/>
    <col min="12299" max="12299" width="16" style="24" customWidth="1"/>
    <col min="12300" max="12300" width="15.7109375" style="24" customWidth="1"/>
    <col min="12301" max="12301" width="17.42578125" style="24" customWidth="1"/>
    <col min="12302" max="12302" width="10.7109375" style="24" customWidth="1"/>
    <col min="12303" max="12303" width="13" style="24" customWidth="1"/>
    <col min="12304" max="12304" width="16.7109375" style="24" customWidth="1"/>
    <col min="12305" max="12545" width="9.140625" style="24"/>
    <col min="12546" max="12546" width="35.5703125" style="24" customWidth="1"/>
    <col min="12547" max="12547" width="23" style="24" customWidth="1"/>
    <col min="12548" max="12548" width="17.7109375" style="24" customWidth="1"/>
    <col min="12549" max="12549" width="18.42578125" style="24" customWidth="1"/>
    <col min="12550" max="12551" width="13.140625" style="24" customWidth="1"/>
    <col min="12552" max="12552" width="10.7109375" style="24" customWidth="1"/>
    <col min="12553" max="12553" width="40.85546875" style="24" customWidth="1"/>
    <col min="12554" max="12554" width="34.140625" style="24" customWidth="1"/>
    <col min="12555" max="12555" width="16" style="24" customWidth="1"/>
    <col min="12556" max="12556" width="15.7109375" style="24" customWidth="1"/>
    <col min="12557" max="12557" width="17.42578125" style="24" customWidth="1"/>
    <col min="12558" max="12558" width="10.7109375" style="24" customWidth="1"/>
    <col min="12559" max="12559" width="13" style="24" customWidth="1"/>
    <col min="12560" max="12560" width="16.7109375" style="24" customWidth="1"/>
    <col min="12561" max="12801" width="9.140625" style="24"/>
    <col min="12802" max="12802" width="35.5703125" style="24" customWidth="1"/>
    <col min="12803" max="12803" width="23" style="24" customWidth="1"/>
    <col min="12804" max="12804" width="17.7109375" style="24" customWidth="1"/>
    <col min="12805" max="12805" width="18.42578125" style="24" customWidth="1"/>
    <col min="12806" max="12807" width="13.140625" style="24" customWidth="1"/>
    <col min="12808" max="12808" width="10.7109375" style="24" customWidth="1"/>
    <col min="12809" max="12809" width="40.85546875" style="24" customWidth="1"/>
    <col min="12810" max="12810" width="34.140625" style="24" customWidth="1"/>
    <col min="12811" max="12811" width="16" style="24" customWidth="1"/>
    <col min="12812" max="12812" width="15.7109375" style="24" customWidth="1"/>
    <col min="12813" max="12813" width="17.42578125" style="24" customWidth="1"/>
    <col min="12814" max="12814" width="10.7109375" style="24" customWidth="1"/>
    <col min="12815" max="12815" width="13" style="24" customWidth="1"/>
    <col min="12816" max="12816" width="16.7109375" style="24" customWidth="1"/>
    <col min="12817" max="13057" width="9.140625" style="24"/>
    <col min="13058" max="13058" width="35.5703125" style="24" customWidth="1"/>
    <col min="13059" max="13059" width="23" style="24" customWidth="1"/>
    <col min="13060" max="13060" width="17.7109375" style="24" customWidth="1"/>
    <col min="13061" max="13061" width="18.42578125" style="24" customWidth="1"/>
    <col min="13062" max="13063" width="13.140625" style="24" customWidth="1"/>
    <col min="13064" max="13064" width="10.7109375" style="24" customWidth="1"/>
    <col min="13065" max="13065" width="40.85546875" style="24" customWidth="1"/>
    <col min="13066" max="13066" width="34.140625" style="24" customWidth="1"/>
    <col min="13067" max="13067" width="16" style="24" customWidth="1"/>
    <col min="13068" max="13068" width="15.7109375" style="24" customWidth="1"/>
    <col min="13069" max="13069" width="17.42578125" style="24" customWidth="1"/>
    <col min="13070" max="13070" width="10.7109375" style="24" customWidth="1"/>
    <col min="13071" max="13071" width="13" style="24" customWidth="1"/>
    <col min="13072" max="13072" width="16.7109375" style="24" customWidth="1"/>
    <col min="13073" max="13313" width="9.140625" style="24"/>
    <col min="13314" max="13314" width="35.5703125" style="24" customWidth="1"/>
    <col min="13315" max="13315" width="23" style="24" customWidth="1"/>
    <col min="13316" max="13316" width="17.7109375" style="24" customWidth="1"/>
    <col min="13317" max="13317" width="18.42578125" style="24" customWidth="1"/>
    <col min="13318" max="13319" width="13.140625" style="24" customWidth="1"/>
    <col min="13320" max="13320" width="10.7109375" style="24" customWidth="1"/>
    <col min="13321" max="13321" width="40.85546875" style="24" customWidth="1"/>
    <col min="13322" max="13322" width="34.140625" style="24" customWidth="1"/>
    <col min="13323" max="13323" width="16" style="24" customWidth="1"/>
    <col min="13324" max="13324" width="15.7109375" style="24" customWidth="1"/>
    <col min="13325" max="13325" width="17.42578125" style="24" customWidth="1"/>
    <col min="13326" max="13326" width="10.7109375" style="24" customWidth="1"/>
    <col min="13327" max="13327" width="13" style="24" customWidth="1"/>
    <col min="13328" max="13328" width="16.7109375" style="24" customWidth="1"/>
    <col min="13329" max="13569" width="9.140625" style="24"/>
    <col min="13570" max="13570" width="35.5703125" style="24" customWidth="1"/>
    <col min="13571" max="13571" width="23" style="24" customWidth="1"/>
    <col min="13572" max="13572" width="17.7109375" style="24" customWidth="1"/>
    <col min="13573" max="13573" width="18.42578125" style="24" customWidth="1"/>
    <col min="13574" max="13575" width="13.140625" style="24" customWidth="1"/>
    <col min="13576" max="13576" width="10.7109375" style="24" customWidth="1"/>
    <col min="13577" max="13577" width="40.85546875" style="24" customWidth="1"/>
    <col min="13578" max="13578" width="34.140625" style="24" customWidth="1"/>
    <col min="13579" max="13579" width="16" style="24" customWidth="1"/>
    <col min="13580" max="13580" width="15.7109375" style="24" customWidth="1"/>
    <col min="13581" max="13581" width="17.42578125" style="24" customWidth="1"/>
    <col min="13582" max="13582" width="10.7109375" style="24" customWidth="1"/>
    <col min="13583" max="13583" width="13" style="24" customWidth="1"/>
    <col min="13584" max="13584" width="16.7109375" style="24" customWidth="1"/>
    <col min="13585" max="13825" width="9.140625" style="24"/>
    <col min="13826" max="13826" width="35.5703125" style="24" customWidth="1"/>
    <col min="13827" max="13827" width="23" style="24" customWidth="1"/>
    <col min="13828" max="13828" width="17.7109375" style="24" customWidth="1"/>
    <col min="13829" max="13829" width="18.42578125" style="24" customWidth="1"/>
    <col min="13830" max="13831" width="13.140625" style="24" customWidth="1"/>
    <col min="13832" max="13832" width="10.7109375" style="24" customWidth="1"/>
    <col min="13833" max="13833" width="40.85546875" style="24" customWidth="1"/>
    <col min="13834" max="13834" width="34.140625" style="24" customWidth="1"/>
    <col min="13835" max="13835" width="16" style="24" customWidth="1"/>
    <col min="13836" max="13836" width="15.7109375" style="24" customWidth="1"/>
    <col min="13837" max="13837" width="17.42578125" style="24" customWidth="1"/>
    <col min="13838" max="13838" width="10.7109375" style="24" customWidth="1"/>
    <col min="13839" max="13839" width="13" style="24" customWidth="1"/>
    <col min="13840" max="13840" width="16.7109375" style="24" customWidth="1"/>
    <col min="13841" max="14081" width="9.140625" style="24"/>
    <col min="14082" max="14082" width="35.5703125" style="24" customWidth="1"/>
    <col min="14083" max="14083" width="23" style="24" customWidth="1"/>
    <col min="14084" max="14084" width="17.7109375" style="24" customWidth="1"/>
    <col min="14085" max="14085" width="18.42578125" style="24" customWidth="1"/>
    <col min="14086" max="14087" width="13.140625" style="24" customWidth="1"/>
    <col min="14088" max="14088" width="10.7109375" style="24" customWidth="1"/>
    <col min="14089" max="14089" width="40.85546875" style="24" customWidth="1"/>
    <col min="14090" max="14090" width="34.140625" style="24" customWidth="1"/>
    <col min="14091" max="14091" width="16" style="24" customWidth="1"/>
    <col min="14092" max="14092" width="15.7109375" style="24" customWidth="1"/>
    <col min="14093" max="14093" width="17.42578125" style="24" customWidth="1"/>
    <col min="14094" max="14094" width="10.7109375" style="24" customWidth="1"/>
    <col min="14095" max="14095" width="13" style="24" customWidth="1"/>
    <col min="14096" max="14096" width="16.7109375" style="24" customWidth="1"/>
    <col min="14097" max="14337" width="9.140625" style="24"/>
    <col min="14338" max="14338" width="35.5703125" style="24" customWidth="1"/>
    <col min="14339" max="14339" width="23" style="24" customWidth="1"/>
    <col min="14340" max="14340" width="17.7109375" style="24" customWidth="1"/>
    <col min="14341" max="14341" width="18.42578125" style="24" customWidth="1"/>
    <col min="14342" max="14343" width="13.140625" style="24" customWidth="1"/>
    <col min="14344" max="14344" width="10.7109375" style="24" customWidth="1"/>
    <col min="14345" max="14345" width="40.85546875" style="24" customWidth="1"/>
    <col min="14346" max="14346" width="34.140625" style="24" customWidth="1"/>
    <col min="14347" max="14347" width="16" style="24" customWidth="1"/>
    <col min="14348" max="14348" width="15.7109375" style="24" customWidth="1"/>
    <col min="14349" max="14349" width="17.42578125" style="24" customWidth="1"/>
    <col min="14350" max="14350" width="10.7109375" style="24" customWidth="1"/>
    <col min="14351" max="14351" width="13" style="24" customWidth="1"/>
    <col min="14352" max="14352" width="16.7109375" style="24" customWidth="1"/>
    <col min="14353" max="14593" width="9.140625" style="24"/>
    <col min="14594" max="14594" width="35.5703125" style="24" customWidth="1"/>
    <col min="14595" max="14595" width="23" style="24" customWidth="1"/>
    <col min="14596" max="14596" width="17.7109375" style="24" customWidth="1"/>
    <col min="14597" max="14597" width="18.42578125" style="24" customWidth="1"/>
    <col min="14598" max="14599" width="13.140625" style="24" customWidth="1"/>
    <col min="14600" max="14600" width="10.7109375" style="24" customWidth="1"/>
    <col min="14601" max="14601" width="40.85546875" style="24" customWidth="1"/>
    <col min="14602" max="14602" width="34.140625" style="24" customWidth="1"/>
    <col min="14603" max="14603" width="16" style="24" customWidth="1"/>
    <col min="14604" max="14604" width="15.7109375" style="24" customWidth="1"/>
    <col min="14605" max="14605" width="17.42578125" style="24" customWidth="1"/>
    <col min="14606" max="14606" width="10.7109375" style="24" customWidth="1"/>
    <col min="14607" max="14607" width="13" style="24" customWidth="1"/>
    <col min="14608" max="14608" width="16.7109375" style="24" customWidth="1"/>
    <col min="14609" max="14849" width="9.140625" style="24"/>
    <col min="14850" max="14850" width="35.5703125" style="24" customWidth="1"/>
    <col min="14851" max="14851" width="23" style="24" customWidth="1"/>
    <col min="14852" max="14852" width="17.7109375" style="24" customWidth="1"/>
    <col min="14853" max="14853" width="18.42578125" style="24" customWidth="1"/>
    <col min="14854" max="14855" width="13.140625" style="24" customWidth="1"/>
    <col min="14856" max="14856" width="10.7109375" style="24" customWidth="1"/>
    <col min="14857" max="14857" width="40.85546875" style="24" customWidth="1"/>
    <col min="14858" max="14858" width="34.140625" style="24" customWidth="1"/>
    <col min="14859" max="14859" width="16" style="24" customWidth="1"/>
    <col min="14860" max="14860" width="15.7109375" style="24" customWidth="1"/>
    <col min="14861" max="14861" width="17.42578125" style="24" customWidth="1"/>
    <col min="14862" max="14862" width="10.7109375" style="24" customWidth="1"/>
    <col min="14863" max="14863" width="13" style="24" customWidth="1"/>
    <col min="14864" max="14864" width="16.7109375" style="24" customWidth="1"/>
    <col min="14865" max="15105" width="9.140625" style="24"/>
    <col min="15106" max="15106" width="35.5703125" style="24" customWidth="1"/>
    <col min="15107" max="15107" width="23" style="24" customWidth="1"/>
    <col min="15108" max="15108" width="17.7109375" style="24" customWidth="1"/>
    <col min="15109" max="15109" width="18.42578125" style="24" customWidth="1"/>
    <col min="15110" max="15111" width="13.140625" style="24" customWidth="1"/>
    <col min="15112" max="15112" width="10.7109375" style="24" customWidth="1"/>
    <col min="15113" max="15113" width="40.85546875" style="24" customWidth="1"/>
    <col min="15114" max="15114" width="34.140625" style="24" customWidth="1"/>
    <col min="15115" max="15115" width="16" style="24" customWidth="1"/>
    <col min="15116" max="15116" width="15.7109375" style="24" customWidth="1"/>
    <col min="15117" max="15117" width="17.42578125" style="24" customWidth="1"/>
    <col min="15118" max="15118" width="10.7109375" style="24" customWidth="1"/>
    <col min="15119" max="15119" width="13" style="24" customWidth="1"/>
    <col min="15120" max="15120" width="16.7109375" style="24" customWidth="1"/>
    <col min="15121" max="15361" width="9.140625" style="24"/>
    <col min="15362" max="15362" width="35.5703125" style="24" customWidth="1"/>
    <col min="15363" max="15363" width="23" style="24" customWidth="1"/>
    <col min="15364" max="15364" width="17.7109375" style="24" customWidth="1"/>
    <col min="15365" max="15365" width="18.42578125" style="24" customWidth="1"/>
    <col min="15366" max="15367" width="13.140625" style="24" customWidth="1"/>
    <col min="15368" max="15368" width="10.7109375" style="24" customWidth="1"/>
    <col min="15369" max="15369" width="40.85546875" style="24" customWidth="1"/>
    <col min="15370" max="15370" width="34.140625" style="24" customWidth="1"/>
    <col min="15371" max="15371" width="16" style="24" customWidth="1"/>
    <col min="15372" max="15372" width="15.7109375" style="24" customWidth="1"/>
    <col min="15373" max="15373" width="17.42578125" style="24" customWidth="1"/>
    <col min="15374" max="15374" width="10.7109375" style="24" customWidth="1"/>
    <col min="15375" max="15375" width="13" style="24" customWidth="1"/>
    <col min="15376" max="15376" width="16.7109375" style="24" customWidth="1"/>
    <col min="15377" max="15617" width="9.140625" style="24"/>
    <col min="15618" max="15618" width="35.5703125" style="24" customWidth="1"/>
    <col min="15619" max="15619" width="23" style="24" customWidth="1"/>
    <col min="15620" max="15620" width="17.7109375" style="24" customWidth="1"/>
    <col min="15621" max="15621" width="18.42578125" style="24" customWidth="1"/>
    <col min="15622" max="15623" width="13.140625" style="24" customWidth="1"/>
    <col min="15624" max="15624" width="10.7109375" style="24" customWidth="1"/>
    <col min="15625" max="15625" width="40.85546875" style="24" customWidth="1"/>
    <col min="15626" max="15626" width="34.140625" style="24" customWidth="1"/>
    <col min="15627" max="15627" width="16" style="24" customWidth="1"/>
    <col min="15628" max="15628" width="15.7109375" style="24" customWidth="1"/>
    <col min="15629" max="15629" width="17.42578125" style="24" customWidth="1"/>
    <col min="15630" max="15630" width="10.7109375" style="24" customWidth="1"/>
    <col min="15631" max="15631" width="13" style="24" customWidth="1"/>
    <col min="15632" max="15632" width="16.7109375" style="24" customWidth="1"/>
    <col min="15633" max="15873" width="9.140625" style="24"/>
    <col min="15874" max="15874" width="35.5703125" style="24" customWidth="1"/>
    <col min="15875" max="15875" width="23" style="24" customWidth="1"/>
    <col min="15876" max="15876" width="17.7109375" style="24" customWidth="1"/>
    <col min="15877" max="15877" width="18.42578125" style="24" customWidth="1"/>
    <col min="15878" max="15879" width="13.140625" style="24" customWidth="1"/>
    <col min="15880" max="15880" width="10.7109375" style="24" customWidth="1"/>
    <col min="15881" max="15881" width="40.85546875" style="24" customWidth="1"/>
    <col min="15882" max="15882" width="34.140625" style="24" customWidth="1"/>
    <col min="15883" max="15883" width="16" style="24" customWidth="1"/>
    <col min="15884" max="15884" width="15.7109375" style="24" customWidth="1"/>
    <col min="15885" max="15885" width="17.42578125" style="24" customWidth="1"/>
    <col min="15886" max="15886" width="10.7109375" style="24" customWidth="1"/>
    <col min="15887" max="15887" width="13" style="24" customWidth="1"/>
    <col min="15888" max="15888" width="16.7109375" style="24" customWidth="1"/>
    <col min="15889" max="16129" width="9.140625" style="24"/>
    <col min="16130" max="16130" width="35.5703125" style="24" customWidth="1"/>
    <col min="16131" max="16131" width="23" style="24" customWidth="1"/>
    <col min="16132" max="16132" width="17.7109375" style="24" customWidth="1"/>
    <col min="16133" max="16133" width="18.42578125" style="24" customWidth="1"/>
    <col min="16134" max="16135" width="13.140625" style="24" customWidth="1"/>
    <col min="16136" max="16136" width="10.7109375" style="24" customWidth="1"/>
    <col min="16137" max="16137" width="40.85546875" style="24" customWidth="1"/>
    <col min="16138" max="16138" width="34.140625" style="24" customWidth="1"/>
    <col min="16139" max="16139" width="16" style="24" customWidth="1"/>
    <col min="16140" max="16140" width="15.7109375" style="24" customWidth="1"/>
    <col min="16141" max="16141" width="17.42578125" style="24" customWidth="1"/>
    <col min="16142" max="16142" width="10.7109375" style="24" customWidth="1"/>
    <col min="16143" max="16143" width="13" style="24" customWidth="1"/>
    <col min="16144" max="16144" width="16.7109375" style="24" customWidth="1"/>
    <col min="16145" max="16384" width="9.140625" style="24"/>
  </cols>
  <sheetData>
    <row r="2" spans="1:29" ht="57" customHeight="1" x14ac:dyDescent="0.25"/>
    <row r="3" spans="1:29" s="59" customFormat="1" ht="24" hidden="1" customHeight="1" x14ac:dyDescent="0.3">
      <c r="A3" s="397" t="s">
        <v>192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</row>
    <row r="4" spans="1:29" s="59" customFormat="1" ht="21" x14ac:dyDescent="0.3">
      <c r="A4" s="404" t="s">
        <v>322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</row>
    <row r="5" spans="1:29" s="59" customFormat="1" ht="24" customHeight="1" x14ac:dyDescent="0.3">
      <c r="A5" s="404" t="s">
        <v>262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29" ht="23.25" customHeight="1" x14ac:dyDescent="0.25"/>
    <row r="7" spans="1:29" s="73" customFormat="1" ht="52.5" customHeight="1" x14ac:dyDescent="0.25">
      <c r="A7" s="398" t="s">
        <v>140</v>
      </c>
      <c r="B7" s="399" t="s">
        <v>141</v>
      </c>
      <c r="C7" s="399"/>
      <c r="D7" s="153" t="s">
        <v>238</v>
      </c>
      <c r="E7" s="153" t="s">
        <v>239</v>
      </c>
      <c r="F7" s="143" t="s">
        <v>147</v>
      </c>
      <c r="G7" s="332"/>
      <c r="H7" s="398" t="s">
        <v>140</v>
      </c>
      <c r="I7" s="399" t="s">
        <v>142</v>
      </c>
      <c r="J7" s="399"/>
      <c r="K7" s="182" t="s">
        <v>238</v>
      </c>
      <c r="L7" s="182" t="s">
        <v>239</v>
      </c>
      <c r="M7" s="153" t="s">
        <v>147</v>
      </c>
    </row>
    <row r="8" spans="1:29" s="73" customFormat="1" ht="37.9" customHeight="1" x14ac:dyDescent="0.25">
      <c r="A8" s="398"/>
      <c r="B8" s="400" t="s">
        <v>143</v>
      </c>
      <c r="C8" s="400"/>
      <c r="D8" s="95">
        <f>'Anexo_1.2_Usos e Fontes'!C12</f>
        <v>326119</v>
      </c>
      <c r="E8" s="95">
        <f>'Anexo_1.2_Usos e Fontes'!D12</f>
        <v>357674</v>
      </c>
      <c r="F8" s="167">
        <f>IFERROR(E8/D8*100-100,0)</f>
        <v>9.6759158466694686</v>
      </c>
      <c r="G8" s="330"/>
      <c r="H8" s="398"/>
      <c r="I8" s="401" t="s">
        <v>209</v>
      </c>
      <c r="J8" s="401"/>
      <c r="K8" s="89">
        <v>527880</v>
      </c>
      <c r="L8" s="89">
        <f>'Anexo 1.4-Quadro Descritivo'!J359+'Anexo 1.4-Quadro Descritivo'!J360+'Anexo 1.4-Quadro Descritivo'!J334+'Anexo 1.4-Quadro Descritivo'!J335+'Anexo 1.4-Quadro Descritivo'!J307+'Anexo 1.4-Quadro Descritivo'!J308</f>
        <v>543717</v>
      </c>
      <c r="M8" s="168">
        <f>IFERROR(L8/K8*100-100,0)</f>
        <v>3.0001136621959432</v>
      </c>
      <c r="N8" s="336">
        <f>'Anexo_1.3_ Elemento de Despesas'!G28</f>
        <v>543717</v>
      </c>
      <c r="O8" s="52"/>
      <c r="P8" s="52"/>
      <c r="Q8" s="52"/>
      <c r="R8" s="52"/>
      <c r="S8" s="52"/>
      <c r="T8" s="52"/>
      <c r="U8" s="52"/>
      <c r="V8" s="52"/>
      <c r="W8" s="52"/>
    </row>
    <row r="9" spans="1:29" s="73" customFormat="1" ht="60" customHeight="1" x14ac:dyDescent="0.25">
      <c r="A9" s="398"/>
      <c r="B9" s="400" t="s">
        <v>144</v>
      </c>
      <c r="C9" s="400"/>
      <c r="D9" s="95">
        <f>'Anexo_1.2_Usos e Fontes'!C24</f>
        <v>759246</v>
      </c>
      <c r="E9" s="95">
        <f>'Anexo_1.2_Usos e Fontes'!D24</f>
        <v>765570</v>
      </c>
      <c r="F9" s="167">
        <f>IFERROR(E9/D9*100-100,0)</f>
        <v>0.83293161900095924</v>
      </c>
      <c r="G9" s="330"/>
      <c r="H9" s="398"/>
      <c r="I9" s="401" t="s">
        <v>193</v>
      </c>
      <c r="J9" s="401"/>
      <c r="K9" s="101">
        <v>52880</v>
      </c>
      <c r="L9" s="101">
        <f>'Anexo 1.4-Quadro Descritivo'!J308+'Anexo 1.4-Quadro Descritivo'!J335+'Anexo 1.4-Quadro Descritivo'!J360</f>
        <v>54467</v>
      </c>
      <c r="M9" s="168">
        <f>IFERROR(L9/K9*100-100,0)</f>
        <v>3.0011346444780713</v>
      </c>
      <c r="N9" s="73" t="s">
        <v>722</v>
      </c>
    </row>
    <row r="10" spans="1:29" s="73" customFormat="1" ht="39" customHeight="1" thickBot="1" x14ac:dyDescent="0.3">
      <c r="A10" s="398"/>
      <c r="B10" s="402" t="s">
        <v>194</v>
      </c>
      <c r="C10" s="402"/>
      <c r="D10" s="102">
        <f>SUM(D8:D9)</f>
        <v>1085365</v>
      </c>
      <c r="E10" s="102">
        <f>SUM(E8:E9)</f>
        <v>1123244</v>
      </c>
      <c r="F10" s="338">
        <f t="shared" ref="F10:F13" si="0">IFERROR(E10/D10*100-100,0)</f>
        <v>3.4899780258254225</v>
      </c>
      <c r="G10" s="330"/>
      <c r="H10" s="398"/>
      <c r="I10" s="401" t="s">
        <v>195</v>
      </c>
      <c r="J10" s="401"/>
      <c r="K10" s="145">
        <f>'Anexo_1.2_Usos e Fontes'!C11</f>
        <v>1121480</v>
      </c>
      <c r="L10" s="145">
        <f>'Anexo_1.2_Usos e Fontes'!D11</f>
        <v>1141999.3999999999</v>
      </c>
      <c r="M10" s="168">
        <f>IFERROR(L10/K10*100-100,0)</f>
        <v>1.8296715055105608</v>
      </c>
    </row>
    <row r="11" spans="1:29" s="73" customFormat="1" ht="38.25" customHeight="1" thickBot="1" x14ac:dyDescent="0.3">
      <c r="A11" s="398"/>
      <c r="B11" s="400" t="s">
        <v>196</v>
      </c>
      <c r="C11" s="400"/>
      <c r="D11" s="95">
        <f>'Anexo_1.2_Usos e Fontes'!C33</f>
        <v>10507</v>
      </c>
      <c r="E11" s="95">
        <f>'Anexo_1.2_Usos e Fontes'!D33</f>
        <v>11634</v>
      </c>
      <c r="F11" s="167">
        <f t="shared" si="0"/>
        <v>10.726182544970015</v>
      </c>
      <c r="G11" s="330"/>
      <c r="H11" s="403"/>
      <c r="I11" s="403"/>
      <c r="J11" s="72"/>
      <c r="K11" s="74"/>
      <c r="L11" s="74"/>
      <c r="M11" s="329"/>
      <c r="P11" s="76"/>
    </row>
    <row r="12" spans="1:29" s="73" customFormat="1" ht="38.25" customHeight="1" x14ac:dyDescent="0.25">
      <c r="A12" s="398"/>
      <c r="B12" s="400" t="s">
        <v>700</v>
      </c>
      <c r="C12" s="400"/>
      <c r="D12" s="95">
        <v>25101</v>
      </c>
      <c r="E12" s="95">
        <v>0</v>
      </c>
      <c r="F12" s="167">
        <f t="shared" si="0"/>
        <v>-100</v>
      </c>
      <c r="G12" s="330"/>
      <c r="H12" s="264"/>
      <c r="I12" s="264"/>
      <c r="J12" s="72"/>
      <c r="K12" s="74"/>
      <c r="L12" s="74"/>
      <c r="M12" s="329"/>
      <c r="P12" s="269"/>
    </row>
    <row r="13" spans="1:29" s="73" customFormat="1" ht="28.15" customHeight="1" x14ac:dyDescent="0.25">
      <c r="A13" s="398"/>
      <c r="B13" s="405" t="s">
        <v>275</v>
      </c>
      <c r="C13" s="405"/>
      <c r="D13" s="144">
        <f>D10-D11-D12</f>
        <v>1049757</v>
      </c>
      <c r="E13" s="144">
        <f>E10-E11</f>
        <v>1111610</v>
      </c>
      <c r="F13" s="338">
        <f t="shared" si="0"/>
        <v>5.8921255109515727</v>
      </c>
      <c r="G13" s="417" t="s">
        <v>719</v>
      </c>
      <c r="H13" s="418"/>
      <c r="I13" s="418"/>
      <c r="J13" s="72"/>
      <c r="K13" s="75"/>
      <c r="L13" s="79"/>
      <c r="M13" s="329"/>
      <c r="N13" s="83"/>
      <c r="O13" s="83"/>
      <c r="P13" s="83"/>
    </row>
    <row r="14" spans="1:29" s="82" customFormat="1" ht="15.75" x14ac:dyDescent="0.25">
      <c r="A14" s="80"/>
      <c r="B14" s="53"/>
      <c r="C14" s="53"/>
      <c r="D14" s="77"/>
      <c r="E14" s="77"/>
      <c r="F14" s="75"/>
      <c r="G14" s="330"/>
      <c r="H14" s="78"/>
      <c r="I14" s="78"/>
      <c r="J14" s="72"/>
      <c r="K14" s="75"/>
      <c r="L14" s="79"/>
      <c r="M14" s="329"/>
      <c r="N14" s="81"/>
      <c r="O14" s="81"/>
      <c r="P14" s="81"/>
    </row>
    <row r="15" spans="1:29" s="73" customFormat="1" ht="43.5" customHeight="1" x14ac:dyDescent="0.25">
      <c r="A15" s="398" t="s">
        <v>240</v>
      </c>
      <c r="B15" s="399" t="s">
        <v>148</v>
      </c>
      <c r="C15" s="399"/>
      <c r="D15" s="182" t="s">
        <v>308</v>
      </c>
      <c r="E15" s="182" t="s">
        <v>243</v>
      </c>
      <c r="F15" s="153" t="s">
        <v>11</v>
      </c>
      <c r="G15" s="330"/>
      <c r="H15" s="399" t="s">
        <v>148</v>
      </c>
      <c r="I15" s="399"/>
      <c r="J15" s="399"/>
      <c r="K15" s="182" t="s">
        <v>308</v>
      </c>
      <c r="L15" s="182" t="s">
        <v>243</v>
      </c>
      <c r="M15" s="337" t="s">
        <v>241</v>
      </c>
      <c r="N15" s="83"/>
      <c r="O15" s="83"/>
      <c r="P15" s="83"/>
    </row>
    <row r="16" spans="1:29" s="73" customFormat="1" ht="50.25" customHeight="1" x14ac:dyDescent="0.25">
      <c r="A16" s="398"/>
      <c r="B16" s="415" t="s">
        <v>197</v>
      </c>
      <c r="C16" s="84" t="s">
        <v>145</v>
      </c>
      <c r="D16" s="88">
        <f>'Quadro Geral'!I12</f>
        <v>340320</v>
      </c>
      <c r="E16" s="89">
        <f>'Quadro Geral'!J12+'Quadro Geral'!J14</f>
        <v>276518</v>
      </c>
      <c r="F16" s="167">
        <f>IFERROR(E16/D16*100-100,)</f>
        <v>-18.747649271274085</v>
      </c>
      <c r="G16" s="335">
        <f>'Quadro Geral'!J12</f>
        <v>253975</v>
      </c>
      <c r="H16" s="415" t="s">
        <v>223</v>
      </c>
      <c r="I16" s="415"/>
      <c r="J16" s="84" t="s">
        <v>145</v>
      </c>
      <c r="K16" s="146">
        <f>(K8-K9)</f>
        <v>475000</v>
      </c>
      <c r="L16" s="146">
        <f>(L8-L9)</f>
        <v>489250</v>
      </c>
      <c r="M16" s="168">
        <f>IFERROR(L16/K16*100-100,0)</f>
        <v>3</v>
      </c>
      <c r="O16" s="416"/>
      <c r="P16" s="416"/>
      <c r="Q16" s="416"/>
      <c r="R16" s="416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s="73" customFormat="1" ht="47.25" customHeight="1" x14ac:dyDescent="0.25">
      <c r="A17" s="398"/>
      <c r="B17" s="415"/>
      <c r="C17" s="86" t="s">
        <v>146</v>
      </c>
      <c r="D17" s="85">
        <f>IFERROR(D16/$D$13,0)</f>
        <v>0.32418931238372312</v>
      </c>
      <c r="E17" s="85">
        <f>IFERROR(E16/$E$13,0)</f>
        <v>0.2487545092253578</v>
      </c>
      <c r="F17" s="168">
        <f>(E17-D17)*100</f>
        <v>-7.5434803158365318</v>
      </c>
      <c r="G17" s="330"/>
      <c r="H17" s="415"/>
      <c r="I17" s="415"/>
      <c r="J17" s="86" t="s">
        <v>146</v>
      </c>
      <c r="K17" s="87">
        <f>IFERROR(K16/K10,)</f>
        <v>0.42354745514855369</v>
      </c>
      <c r="L17" s="87">
        <f>IFERROR(L16/L10,)</f>
        <v>0.42841528638281251</v>
      </c>
      <c r="M17" s="168">
        <f>(L17-K17)*100</f>
        <v>0.48678312342588237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s="73" customFormat="1" ht="28.5" customHeight="1" x14ac:dyDescent="0.25">
      <c r="A18" s="398"/>
      <c r="B18" s="415" t="s">
        <v>198</v>
      </c>
      <c r="C18" s="84" t="s">
        <v>145</v>
      </c>
      <c r="D18" s="88">
        <f>'Quadro Geral'!I11</f>
        <v>129532</v>
      </c>
      <c r="E18" s="89">
        <f>'Quadro Geral'!J11+'Quadro Geral'!J15</f>
        <v>140023</v>
      </c>
      <c r="F18" s="167">
        <f>IFERROR(E18/D18*100-100,)</f>
        <v>8.0991569650742576</v>
      </c>
      <c r="G18" s="335">
        <f>'Quadro Geral'!J11</f>
        <v>135633</v>
      </c>
      <c r="H18" s="415" t="s">
        <v>199</v>
      </c>
      <c r="I18" s="415"/>
      <c r="J18" s="84" t="s">
        <v>145</v>
      </c>
      <c r="K18" s="89">
        <v>11000</v>
      </c>
      <c r="L18" s="89">
        <f>'Quadro Geral'!J19</f>
        <v>11023</v>
      </c>
      <c r="M18" s="168">
        <f>IFERROR(L18/K18*100-100,0)</f>
        <v>0.20909090909091788</v>
      </c>
      <c r="N18" s="339">
        <f>'Quadro Geral'!J19</f>
        <v>11023</v>
      </c>
    </row>
    <row r="19" spans="1:29" s="73" customFormat="1" ht="45.75" customHeight="1" x14ac:dyDescent="0.25">
      <c r="A19" s="398"/>
      <c r="B19" s="415"/>
      <c r="C19" s="86" t="s">
        <v>146</v>
      </c>
      <c r="D19" s="85">
        <f>IFERROR(D18/$D$13,0)</f>
        <v>0.123392366042808</v>
      </c>
      <c r="E19" s="85">
        <f>IFERROR(E18/$E$13,0)</f>
        <v>0.12596414210019702</v>
      </c>
      <c r="F19" s="168">
        <f>(E19-D19)*100</f>
        <v>0.25717760573890219</v>
      </c>
      <c r="G19" s="330"/>
      <c r="H19" s="415"/>
      <c r="I19" s="415"/>
      <c r="J19" s="86" t="s">
        <v>146</v>
      </c>
      <c r="K19" s="87">
        <f>IFERROR(K18/K8,)</f>
        <v>2.0838069258164733E-2</v>
      </c>
      <c r="L19" s="87">
        <f>IFERROR(L18/L8,)</f>
        <v>2.0273414294568682E-2</v>
      </c>
      <c r="M19" s="168">
        <f>(L19-K19)*100</f>
        <v>-5.6465496359605141E-2</v>
      </c>
    </row>
    <row r="20" spans="1:29" s="73" customFormat="1" ht="32.25" customHeight="1" x14ac:dyDescent="0.25">
      <c r="A20" s="398"/>
      <c r="B20" s="415" t="s">
        <v>200</v>
      </c>
      <c r="C20" s="84" t="s">
        <v>145</v>
      </c>
      <c r="D20" s="88">
        <f>'Quadro Geral'!I13</f>
        <v>40940</v>
      </c>
      <c r="E20" s="89">
        <f>'Quadro Geral'!J13</f>
        <v>37500</v>
      </c>
      <c r="F20" s="167">
        <f>IFERROR(E20/D20*100-100,)</f>
        <v>-8.4025403028822723</v>
      </c>
      <c r="G20" s="335">
        <f>'Quadro Geral'!J13</f>
        <v>37500</v>
      </c>
      <c r="N20" s="80"/>
    </row>
    <row r="21" spans="1:29" s="73" customFormat="1" ht="27.75" customHeight="1" x14ac:dyDescent="0.25">
      <c r="A21" s="398"/>
      <c r="B21" s="415"/>
      <c r="C21" s="86" t="s">
        <v>146</v>
      </c>
      <c r="D21" s="85">
        <f>IFERROR(D20/$D$13,0)</f>
        <v>3.8999501789461752E-2</v>
      </c>
      <c r="E21" s="85">
        <f>IFERROR(E20/$E$13,0)</f>
        <v>3.3734853050980111E-2</v>
      </c>
      <c r="F21" s="168">
        <f>(E21-D21)*100</f>
        <v>-0.52646487384816409</v>
      </c>
      <c r="G21" s="330"/>
    </row>
    <row r="22" spans="1:29" s="73" customFormat="1" ht="27" customHeight="1" x14ac:dyDescent="0.25">
      <c r="A22" s="398"/>
      <c r="B22" s="415" t="s">
        <v>222</v>
      </c>
      <c r="C22" s="84" t="s">
        <v>145</v>
      </c>
      <c r="D22" s="90">
        <v>0</v>
      </c>
      <c r="E22" s="88">
        <v>0</v>
      </c>
      <c r="F22" s="167">
        <f>IFERROR(E22/D22*100-100,)</f>
        <v>0</v>
      </c>
      <c r="G22" s="330"/>
      <c r="H22" s="266"/>
      <c r="I22" s="266"/>
    </row>
    <row r="23" spans="1:29" s="73" customFormat="1" ht="25.5" customHeight="1" x14ac:dyDescent="0.25">
      <c r="A23" s="398"/>
      <c r="B23" s="415"/>
      <c r="C23" s="86" t="s">
        <v>146</v>
      </c>
      <c r="D23" s="85">
        <f>IFERROR(D22/$D$13,0)</f>
        <v>0</v>
      </c>
      <c r="E23" s="85">
        <f>IFERROR(E22/$E$13,0)</f>
        <v>0</v>
      </c>
      <c r="F23" s="168">
        <f>(E23-D23)*100</f>
        <v>0</v>
      </c>
      <c r="G23" s="330"/>
    </row>
    <row r="24" spans="1:29" s="73" customFormat="1" ht="23.25" customHeight="1" x14ac:dyDescent="0.25">
      <c r="A24" s="398"/>
      <c r="B24" s="415" t="s">
        <v>201</v>
      </c>
      <c r="C24" s="84" t="s">
        <v>145</v>
      </c>
      <c r="D24" s="334">
        <v>63440</v>
      </c>
      <c r="E24" s="346">
        <f>'Quadro Geral'!J20+'Quadro Geral'!J21</f>
        <v>90280</v>
      </c>
      <c r="F24" s="167">
        <f>IFERROR(E24/D24*100-100,)</f>
        <v>42.307692307692321</v>
      </c>
      <c r="G24" s="347">
        <f>'Quadro Geral'!J13+'Quadro Geral'!J21+'Quadro Geral'!J25</f>
        <v>82291</v>
      </c>
      <c r="I24" s="73" t="s">
        <v>721</v>
      </c>
    </row>
    <row r="25" spans="1:29" s="73" customFormat="1" ht="28.5" customHeight="1" x14ac:dyDescent="0.25">
      <c r="A25" s="398"/>
      <c r="B25" s="415"/>
      <c r="C25" s="86" t="s">
        <v>146</v>
      </c>
      <c r="D25" s="85">
        <f>IFERROR(D24/$D$13,0)</f>
        <v>6.0433033549669113E-2</v>
      </c>
      <c r="E25" s="85">
        <f>IFERROR(E24/$E$13,0)</f>
        <v>8.1215534225132918E-2</v>
      </c>
      <c r="F25" s="168">
        <f>(E25-D25)*100</f>
        <v>2.0782500675463806</v>
      </c>
      <c r="G25" s="329">
        <f>G24/E13*100</f>
        <v>7.4028661131152109</v>
      </c>
    </row>
    <row r="26" spans="1:29" s="73" customFormat="1" ht="23.25" customHeight="1" x14ac:dyDescent="0.25">
      <c r="A26" s="398"/>
      <c r="B26" s="415" t="s">
        <v>217</v>
      </c>
      <c r="C26" s="84" t="s">
        <v>145</v>
      </c>
      <c r="D26" s="88">
        <f>'Quadro Geral'!I25</f>
        <v>22000</v>
      </c>
      <c r="E26" s="89">
        <f>'Quadro Geral'!J25</f>
        <v>22291</v>
      </c>
      <c r="F26" s="167">
        <f>IFERROR(E26/D26*100-100,)</f>
        <v>1.3227272727272634</v>
      </c>
      <c r="G26" s="330">
        <f>'Quadro Geral'!J25</f>
        <v>22291</v>
      </c>
    </row>
    <row r="27" spans="1:29" s="73" customFormat="1" ht="28.5" customHeight="1" x14ac:dyDescent="0.25">
      <c r="A27" s="398"/>
      <c r="B27" s="415"/>
      <c r="C27" s="86" t="s">
        <v>146</v>
      </c>
      <c r="D27" s="85">
        <f>IFERROR(D26/$D$13,0)</f>
        <v>2.0957231054424975E-2</v>
      </c>
      <c r="E27" s="85">
        <f>IFERROR(E26/$E$13,0)</f>
        <v>2.0052896249583937E-2</v>
      </c>
      <c r="F27" s="168">
        <f>(E27-D27)*100</f>
        <v>-9.0433480484103726E-2</v>
      </c>
      <c r="G27" s="330"/>
    </row>
    <row r="28" spans="1:29" s="73" customFormat="1" ht="24.75" customHeight="1" x14ac:dyDescent="0.25">
      <c r="A28" s="398"/>
      <c r="B28" s="415" t="s">
        <v>202</v>
      </c>
      <c r="C28" s="84" t="s">
        <v>145</v>
      </c>
      <c r="D28" s="88">
        <f>'Quadro Geral'!I17</f>
        <v>11000</v>
      </c>
      <c r="E28" s="89">
        <f>'Quadro Geral'!J17</f>
        <v>22290</v>
      </c>
      <c r="F28" s="167">
        <f>IFERROR(E28/D28*100-100,)</f>
        <v>102.63636363636363</v>
      </c>
      <c r="G28" s="330">
        <f>'Quadro Geral'!J17</f>
        <v>22290</v>
      </c>
    </row>
    <row r="29" spans="1:29" s="73" customFormat="1" ht="31.5" customHeight="1" x14ac:dyDescent="0.25">
      <c r="A29" s="398"/>
      <c r="B29" s="415"/>
      <c r="C29" s="86" t="s">
        <v>146</v>
      </c>
      <c r="D29" s="85">
        <f>IFERROR(D28/$D$13,0)</f>
        <v>1.0478615527212487E-2</v>
      </c>
      <c r="E29" s="85">
        <f>IFERROR(E28/$E$13,0)</f>
        <v>2.0051996653502577E-2</v>
      </c>
      <c r="F29" s="168">
        <f>(E29-D29)*100</f>
        <v>0.95733811262900903</v>
      </c>
      <c r="G29" s="330"/>
    </row>
    <row r="30" spans="1:29" ht="15.75" thickBot="1" x14ac:dyDescent="0.3">
      <c r="B30" s="61"/>
    </row>
    <row r="31" spans="1:29" ht="27" customHeight="1" thickBot="1" x14ac:dyDescent="0.3">
      <c r="A31" s="406" t="s">
        <v>221</v>
      </c>
      <c r="B31" s="407"/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8"/>
    </row>
    <row r="32" spans="1:29" x14ac:dyDescent="0.25">
      <c r="A32" s="409" t="s">
        <v>681</v>
      </c>
      <c r="B32" s="410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1"/>
    </row>
    <row r="33" spans="1:13" x14ac:dyDescent="0.25">
      <c r="A33" s="412"/>
      <c r="B33" s="413"/>
      <c r="C33" s="413"/>
      <c r="D33" s="413"/>
      <c r="E33" s="413"/>
      <c r="F33" s="413"/>
      <c r="G33" s="413"/>
      <c r="H33" s="413"/>
      <c r="I33" s="413"/>
      <c r="J33" s="413"/>
      <c r="K33" s="413"/>
      <c r="L33" s="413"/>
      <c r="M33" s="414"/>
    </row>
    <row r="34" spans="1:13" x14ac:dyDescent="0.25">
      <c r="A34" s="412"/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4"/>
    </row>
    <row r="35" spans="1:13" x14ac:dyDescent="0.25">
      <c r="A35" s="412"/>
      <c r="B35" s="413"/>
      <c r="C35" s="413"/>
      <c r="D35" s="413"/>
      <c r="E35" s="413"/>
      <c r="F35" s="413"/>
      <c r="G35" s="413"/>
      <c r="H35" s="413"/>
      <c r="I35" s="413"/>
      <c r="J35" s="413"/>
      <c r="K35" s="413"/>
      <c r="L35" s="413"/>
      <c r="M35" s="414"/>
    </row>
    <row r="36" spans="1:13" ht="18.75" x14ac:dyDescent="0.3">
      <c r="A36" s="59" t="s">
        <v>785</v>
      </c>
      <c r="B36" s="59"/>
    </row>
  </sheetData>
  <mergeCells count="33">
    <mergeCell ref="B12:C12"/>
    <mergeCell ref="O16:R16"/>
    <mergeCell ref="B26:B27"/>
    <mergeCell ref="B24:B25"/>
    <mergeCell ref="B28:B29"/>
    <mergeCell ref="B15:C15"/>
    <mergeCell ref="H15:J15"/>
    <mergeCell ref="B16:B17"/>
    <mergeCell ref="H16:I17"/>
    <mergeCell ref="B18:B19"/>
    <mergeCell ref="B22:B23"/>
    <mergeCell ref="G13:I13"/>
    <mergeCell ref="A31:M31"/>
    <mergeCell ref="A32:M35"/>
    <mergeCell ref="A15:A29"/>
    <mergeCell ref="H18:I19"/>
    <mergeCell ref="B20:B21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10:C10"/>
    <mergeCell ref="I10:J10"/>
    <mergeCell ref="B11:C11"/>
    <mergeCell ref="H11:I11"/>
    <mergeCell ref="A4:M4"/>
    <mergeCell ref="A5:M5"/>
    <mergeCell ref="B13:C13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7">
    <tabColor rgb="FF00B050"/>
    <pageSetUpPr fitToPage="1"/>
  </sheetPr>
  <dimension ref="B3:AA45"/>
  <sheetViews>
    <sheetView showGridLines="0" topLeftCell="A14" zoomScale="71" zoomScaleNormal="71" zoomScaleSheetLayoutView="80" workbookViewId="0">
      <selection activeCell="E12" sqref="E12"/>
    </sheetView>
  </sheetViews>
  <sheetFormatPr defaultRowHeight="15" x14ac:dyDescent="0.25"/>
  <cols>
    <col min="1" max="1" width="1.140625" customWidth="1"/>
    <col min="2" max="2" width="41.42578125" bestFit="1" customWidth="1"/>
    <col min="3" max="4" width="19" customWidth="1"/>
    <col min="5" max="5" width="18.140625" customWidth="1"/>
    <col min="6" max="6" width="17.28515625" customWidth="1"/>
    <col min="7" max="8" width="17.42578125" customWidth="1"/>
    <col min="9" max="10" width="14.28515625" bestFit="1" customWidth="1"/>
    <col min="11" max="11" width="14.42578125" customWidth="1"/>
  </cols>
  <sheetData>
    <row r="3" spans="2:27" ht="30.75" customHeight="1" x14ac:dyDescent="0.25"/>
    <row r="4" spans="2:27" ht="79.5" hidden="1" customHeight="1" x14ac:dyDescent="0.25">
      <c r="B4" s="419" t="s">
        <v>233</v>
      </c>
      <c r="C4" s="419"/>
      <c r="D4" s="419"/>
      <c r="E4" s="419"/>
      <c r="F4" s="419"/>
      <c r="G4" s="419"/>
    </row>
    <row r="5" spans="2:27" ht="21" x14ac:dyDescent="0.25">
      <c r="B5" s="112" t="s">
        <v>322</v>
      </c>
      <c r="C5" s="106"/>
      <c r="D5" s="106"/>
      <c r="E5" s="106"/>
      <c r="F5" s="106"/>
      <c r="G5" s="111"/>
    </row>
    <row r="6" spans="2:27" s="2" customFormat="1" ht="24" customHeight="1" x14ac:dyDescent="0.25">
      <c r="B6" s="113" t="s">
        <v>234</v>
      </c>
      <c r="C6" s="107"/>
      <c r="D6" s="107"/>
      <c r="E6" s="108"/>
      <c r="F6" s="108"/>
      <c r="G6" s="109"/>
      <c r="H6" s="4"/>
      <c r="I6" s="4"/>
      <c r="J6" s="4"/>
      <c r="K6" s="4"/>
      <c r="L6" s="4"/>
      <c r="M6" s="4"/>
    </row>
    <row r="7" spans="2:27" s="2" customFormat="1" ht="23.25" customHeight="1" x14ac:dyDescent="0.25">
      <c r="B7" s="103"/>
      <c r="C7" s="104"/>
      <c r="D7" s="104"/>
      <c r="E7" s="105"/>
      <c r="F7" s="110" t="s">
        <v>43</v>
      </c>
      <c r="G7" s="105"/>
      <c r="H7" s="4"/>
      <c r="I7" s="4"/>
      <c r="J7" s="4"/>
      <c r="K7" s="4"/>
      <c r="L7" s="4"/>
      <c r="M7" s="4"/>
    </row>
    <row r="8" spans="2:27" ht="23.45" customHeight="1" x14ac:dyDescent="0.25">
      <c r="B8" s="422" t="s">
        <v>24</v>
      </c>
      <c r="C8" s="399" t="s">
        <v>236</v>
      </c>
      <c r="D8" s="399" t="s">
        <v>237</v>
      </c>
      <c r="E8" s="422" t="s">
        <v>44</v>
      </c>
      <c r="F8" s="422"/>
      <c r="G8" s="421" t="s">
        <v>216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"/>
      <c r="Y8" s="5"/>
      <c r="Z8" s="5"/>
      <c r="AA8" s="5"/>
    </row>
    <row r="9" spans="2:27" ht="46.15" customHeight="1" x14ac:dyDescent="0.25">
      <c r="B9" s="422"/>
      <c r="C9" s="399"/>
      <c r="D9" s="399"/>
      <c r="E9" s="143" t="s">
        <v>309</v>
      </c>
      <c r="F9" s="147" t="s">
        <v>310</v>
      </c>
      <c r="G9" s="42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ht="24.95" customHeight="1" x14ac:dyDescent="0.25">
      <c r="B10" s="128" t="s">
        <v>25</v>
      </c>
      <c r="C10" s="148"/>
      <c r="D10" s="148"/>
      <c r="E10" s="148"/>
      <c r="F10" s="149"/>
      <c r="G10" s="14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7" ht="24.95" customHeight="1" x14ac:dyDescent="0.25">
      <c r="B11" s="114" t="s">
        <v>26</v>
      </c>
      <c r="C11" s="115">
        <f>C12+C22+C23+C24</f>
        <v>1121480</v>
      </c>
      <c r="D11" s="115">
        <f>D12+D22+D23+D24</f>
        <v>1141999.3999999999</v>
      </c>
      <c r="E11" s="115">
        <f>D11-C11</f>
        <v>20519.399999999907</v>
      </c>
      <c r="F11" s="116">
        <f>IFERROR(E11/D11*100,)</f>
        <v>1.7967960403481742</v>
      </c>
      <c r="G11" s="116">
        <f>IFERROR(D11/$D$28*100,0)</f>
        <v>86.515119168957455</v>
      </c>
      <c r="H11" t="b">
        <f>ROUND(C11,0)=ROUND([1]FORM.5!E10,0)</f>
        <v>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7" ht="24.95" customHeight="1" x14ac:dyDescent="0.25">
      <c r="B12" s="117" t="s">
        <v>27</v>
      </c>
      <c r="C12" s="115">
        <f>C13+C20+C21</f>
        <v>326119</v>
      </c>
      <c r="D12" s="343">
        <f>D13+D20+D21</f>
        <v>357674</v>
      </c>
      <c r="E12" s="115">
        <f t="shared" ref="E12:E28" si="0">D12-C12</f>
        <v>31555</v>
      </c>
      <c r="F12" s="116">
        <f t="shared" ref="F12:F28" si="1">IFERROR(E12/D12*100,)</f>
        <v>8.8222795059187984</v>
      </c>
      <c r="G12" s="116">
        <f t="shared" ref="G12:G28" si="2">IFERROR(D12/$D$28*100,0)</f>
        <v>27.096519257048374</v>
      </c>
      <c r="H12" t="b">
        <f>ROUND(C12,0)=ROUND([1]FORM.5!E11,0)</f>
        <v>1</v>
      </c>
      <c r="I12" t="s">
        <v>724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7" ht="24.95" customHeight="1" x14ac:dyDescent="0.25">
      <c r="B13" s="117" t="s">
        <v>28</v>
      </c>
      <c r="C13" s="115">
        <f>C14+C17</f>
        <v>176245</v>
      </c>
      <c r="D13" s="115">
        <f>D14+D17</f>
        <v>193788.5</v>
      </c>
      <c r="E13" s="115">
        <f t="shared" si="0"/>
        <v>17543.5</v>
      </c>
      <c r="F13" s="116">
        <f t="shared" si="1"/>
        <v>9.0529107764392638</v>
      </c>
      <c r="G13" s="116">
        <f t="shared" si="2"/>
        <v>14.680949194083212</v>
      </c>
      <c r="H13" t="b">
        <f>ROUND(C13,0)=ROUND([1]FORM.5!E12,0)</f>
        <v>1</v>
      </c>
      <c r="J13" s="5"/>
      <c r="K13" s="423"/>
      <c r="L13" s="423"/>
      <c r="M13" s="423"/>
      <c r="N13" s="423"/>
      <c r="O13" s="423"/>
      <c r="P13" s="423"/>
      <c r="Q13" s="423"/>
      <c r="R13" s="423"/>
      <c r="S13" s="5"/>
      <c r="T13" s="5"/>
      <c r="U13" s="5"/>
      <c r="V13" s="5"/>
      <c r="W13" s="5"/>
      <c r="X13" s="5"/>
      <c r="Y13" s="5"/>
      <c r="Z13" s="5"/>
      <c r="AA13" s="5"/>
    </row>
    <row r="14" spans="2:27" ht="24.95" customHeight="1" x14ac:dyDescent="0.25">
      <c r="B14" s="121" t="s">
        <v>29</v>
      </c>
      <c r="C14" s="158">
        <f>SUM(C15:C16)</f>
        <v>134012</v>
      </c>
      <c r="D14" s="158">
        <f>SUM(D15:D16)</f>
        <v>142158.5</v>
      </c>
      <c r="E14" s="115">
        <f t="shared" si="0"/>
        <v>8146.5</v>
      </c>
      <c r="F14" s="116">
        <f t="shared" si="1"/>
        <v>5.7305753788904639</v>
      </c>
      <c r="G14" s="116">
        <f t="shared" si="2"/>
        <v>10.769584965088633</v>
      </c>
      <c r="H14" t="b">
        <f>ROUND(C14,0)=ROUND([1]FORM.5!E13,0)</f>
        <v>1</v>
      </c>
      <c r="I14" s="430"/>
      <c r="J14" s="430"/>
      <c r="K14" s="423"/>
      <c r="L14" s="423"/>
      <c r="M14" s="423"/>
      <c r="N14" s="423"/>
      <c r="O14" s="423"/>
      <c r="P14" s="423"/>
      <c r="Q14" s="423"/>
      <c r="R14" s="423"/>
      <c r="S14" s="5"/>
      <c r="T14" s="5"/>
      <c r="U14" s="5"/>
      <c r="V14" s="5"/>
      <c r="W14" s="5"/>
      <c r="X14" s="5"/>
      <c r="Y14" s="5"/>
      <c r="Z14" s="5"/>
      <c r="AA14" s="5"/>
    </row>
    <row r="15" spans="2:27" ht="24.95" customHeight="1" x14ac:dyDescent="0.25">
      <c r="B15" s="118" t="s">
        <v>318</v>
      </c>
      <c r="C15" s="119">
        <v>127113</v>
      </c>
      <c r="D15" s="119">
        <v>142158.5</v>
      </c>
      <c r="E15" s="115">
        <f t="shared" si="0"/>
        <v>15045.5</v>
      </c>
      <c r="F15" s="116">
        <f t="shared" si="1"/>
        <v>10.583609140501624</v>
      </c>
      <c r="G15" s="116">
        <f t="shared" si="2"/>
        <v>10.769584965088633</v>
      </c>
      <c r="H15" t="b">
        <f>ROUND(C15,0)=ROUND([1]FORM.5!E14,0)</f>
        <v>1</v>
      </c>
      <c r="I15" s="155"/>
      <c r="J15" s="155"/>
      <c r="K15" s="154"/>
      <c r="L15" s="154"/>
      <c r="M15" s="154"/>
      <c r="N15" s="154"/>
      <c r="O15" s="154"/>
      <c r="P15" s="154"/>
      <c r="Q15" s="154"/>
      <c r="R15" s="154"/>
      <c r="S15" s="5"/>
      <c r="T15" s="5"/>
      <c r="U15" s="5"/>
      <c r="V15" s="5"/>
      <c r="W15" s="5"/>
      <c r="X15" s="5"/>
      <c r="Y15" s="5"/>
      <c r="Z15" s="5"/>
      <c r="AA15" s="5"/>
    </row>
    <row r="16" spans="2:27" ht="24.95" customHeight="1" x14ac:dyDescent="0.25">
      <c r="B16" s="118" t="s">
        <v>311</v>
      </c>
      <c r="C16" s="119">
        <v>6899</v>
      </c>
      <c r="D16" s="119">
        <v>0</v>
      </c>
      <c r="E16" s="115">
        <f t="shared" si="0"/>
        <v>-6899</v>
      </c>
      <c r="F16" s="116">
        <f t="shared" si="1"/>
        <v>0</v>
      </c>
      <c r="G16" s="116">
        <f t="shared" si="2"/>
        <v>0</v>
      </c>
      <c r="H16" t="b">
        <f>ROUND(C16,0)=ROUND([1]FORM.5!E15,0)</f>
        <v>1</v>
      </c>
      <c r="I16" s="155"/>
      <c r="J16" s="155"/>
      <c r="K16" s="154"/>
      <c r="L16" s="154"/>
      <c r="M16" s="154"/>
      <c r="N16" s="154"/>
      <c r="O16" s="154"/>
      <c r="P16" s="154"/>
      <c r="Q16" s="154"/>
      <c r="R16" s="154"/>
      <c r="S16" s="5"/>
      <c r="T16" s="5"/>
      <c r="U16" s="5"/>
      <c r="V16" s="5"/>
      <c r="W16" s="5"/>
      <c r="X16" s="5"/>
      <c r="Y16" s="5"/>
      <c r="Z16" s="5"/>
      <c r="AA16" s="5"/>
    </row>
    <row r="17" spans="2:12" ht="24.95" customHeight="1" x14ac:dyDescent="0.25">
      <c r="B17" s="121" t="s">
        <v>30</v>
      </c>
      <c r="C17" s="158">
        <f>SUM(C18:C19)</f>
        <v>42233</v>
      </c>
      <c r="D17" s="158">
        <f>SUM(D18:D19)</f>
        <v>51630</v>
      </c>
      <c r="E17" s="115">
        <f t="shared" si="0"/>
        <v>9397</v>
      </c>
      <c r="F17" s="116">
        <f t="shared" si="1"/>
        <v>18.200658531861322</v>
      </c>
      <c r="G17" s="116">
        <f t="shared" si="2"/>
        <v>3.9113642289945809</v>
      </c>
      <c r="H17" t="b">
        <f>ROUND(C17,0)=ROUND([1]FORM.5!E16,0)</f>
        <v>1</v>
      </c>
      <c r="I17" s="430"/>
      <c r="J17" s="430"/>
    </row>
    <row r="18" spans="2:12" ht="24.95" customHeight="1" x14ac:dyDescent="0.25">
      <c r="B18" s="118" t="s">
        <v>319</v>
      </c>
      <c r="C18" s="120">
        <v>41248</v>
      </c>
      <c r="D18" s="120">
        <v>51630</v>
      </c>
      <c r="E18" s="115">
        <f t="shared" si="0"/>
        <v>10382</v>
      </c>
      <c r="F18" s="116">
        <f t="shared" si="1"/>
        <v>20.108464071276387</v>
      </c>
      <c r="G18" s="116">
        <f t="shared" si="2"/>
        <v>3.9113642289945809</v>
      </c>
      <c r="H18" t="b">
        <f>ROUND(C18,0)=ROUND([1]FORM.5!E17,0)</f>
        <v>1</v>
      </c>
      <c r="I18" s="155"/>
      <c r="J18" s="155"/>
    </row>
    <row r="19" spans="2:12" ht="24.95" customHeight="1" x14ac:dyDescent="0.25">
      <c r="B19" s="118" t="s">
        <v>312</v>
      </c>
      <c r="C19" s="120">
        <v>985</v>
      </c>
      <c r="D19" s="120">
        <v>0</v>
      </c>
      <c r="E19" s="115">
        <f t="shared" si="0"/>
        <v>-985</v>
      </c>
      <c r="F19" s="116">
        <f t="shared" si="1"/>
        <v>0</v>
      </c>
      <c r="G19" s="116">
        <f t="shared" si="2"/>
        <v>0</v>
      </c>
      <c r="H19" t="b">
        <f>ROUND(C19,0)=ROUND([1]FORM.5!E18,0)</f>
        <v>1</v>
      </c>
      <c r="I19" s="155"/>
      <c r="J19" s="155"/>
    </row>
    <row r="20" spans="2:12" ht="24.95" customHeight="1" x14ac:dyDescent="0.25">
      <c r="B20" s="121" t="s">
        <v>235</v>
      </c>
      <c r="C20" s="122">
        <v>134625</v>
      </c>
      <c r="D20" s="122">
        <v>150129</v>
      </c>
      <c r="E20" s="115">
        <f t="shared" si="0"/>
        <v>15504</v>
      </c>
      <c r="F20" s="116">
        <f t="shared" si="1"/>
        <v>10.327118677936973</v>
      </c>
      <c r="G20" s="116">
        <f t="shared" si="2"/>
        <v>11.373410814153155</v>
      </c>
      <c r="H20" t="b">
        <f>ROUND(C20,0)=ROUND([1]FORM.5!E19,0)</f>
        <v>1</v>
      </c>
    </row>
    <row r="21" spans="2:12" ht="24.95" customHeight="1" x14ac:dyDescent="0.25">
      <c r="B21" s="121" t="s">
        <v>153</v>
      </c>
      <c r="C21" s="122">
        <v>15249</v>
      </c>
      <c r="D21" s="122">
        <v>13756.5</v>
      </c>
      <c r="E21" s="115">
        <f t="shared" si="0"/>
        <v>-1492.5</v>
      </c>
      <c r="F21" s="116">
        <f t="shared" si="1"/>
        <v>-10.849416639406826</v>
      </c>
      <c r="G21" s="116">
        <f t="shared" si="2"/>
        <v>1.0421592488120075</v>
      </c>
      <c r="H21" t="b">
        <f>ROUND(C21,0)=ROUND([1]FORM.5!E20,0)</f>
        <v>1</v>
      </c>
      <c r="I21" s="100"/>
      <c r="J21" s="100"/>
      <c r="K21" s="100"/>
      <c r="L21" s="24"/>
    </row>
    <row r="22" spans="2:12" ht="24.95" customHeight="1" x14ac:dyDescent="0.25">
      <c r="B22" s="121" t="s">
        <v>31</v>
      </c>
      <c r="C22" s="122">
        <v>36021</v>
      </c>
      <c r="D22" s="122">
        <v>18755.400000000001</v>
      </c>
      <c r="E22" s="115">
        <f t="shared" si="0"/>
        <v>-17265.599999999999</v>
      </c>
      <c r="F22" s="116">
        <f t="shared" si="1"/>
        <v>-92.056687673949895</v>
      </c>
      <c r="G22" s="116">
        <f t="shared" si="2"/>
        <v>1.4208638516460383</v>
      </c>
      <c r="H22" t="b">
        <f>ROUND(C22,0)=ROUND([1]FORM.5!E21,0)</f>
        <v>1</v>
      </c>
    </row>
    <row r="23" spans="2:12" ht="24.95" customHeight="1" x14ac:dyDescent="0.25">
      <c r="B23" s="121" t="s">
        <v>32</v>
      </c>
      <c r="C23" s="123">
        <v>94</v>
      </c>
      <c r="D23" s="123">
        <v>0</v>
      </c>
      <c r="E23" s="115">
        <f t="shared" si="0"/>
        <v>-94</v>
      </c>
      <c r="F23" s="116">
        <f t="shared" si="1"/>
        <v>0</v>
      </c>
      <c r="G23" s="116">
        <f t="shared" si="2"/>
        <v>0</v>
      </c>
      <c r="H23" t="b">
        <f>ROUND(C23,0)=ROUND([1]FORM.5!E22,0)</f>
        <v>1</v>
      </c>
    </row>
    <row r="24" spans="2:12" ht="24.95" customHeight="1" x14ac:dyDescent="0.25">
      <c r="B24" s="121" t="s">
        <v>33</v>
      </c>
      <c r="C24" s="123">
        <v>759246</v>
      </c>
      <c r="D24" s="123">
        <v>765570</v>
      </c>
      <c r="E24" s="115">
        <f t="shared" si="0"/>
        <v>6324</v>
      </c>
      <c r="F24" s="116">
        <f t="shared" si="1"/>
        <v>0.82605117755397939</v>
      </c>
      <c r="G24" s="116">
        <f t="shared" si="2"/>
        <v>57.997736060263051</v>
      </c>
      <c r="H24" t="b">
        <f>ROUND(C24,0)=ROUND([1]FORM.5!E23,0)</f>
        <v>1</v>
      </c>
    </row>
    <row r="25" spans="2:12" ht="24.95" customHeight="1" x14ac:dyDescent="0.25">
      <c r="B25" s="114" t="s">
        <v>34</v>
      </c>
      <c r="C25" s="115">
        <f>SUM(C26:C27)</f>
        <v>756520</v>
      </c>
      <c r="D25" s="115">
        <f>SUM(D26:D27)</f>
        <v>178000.4</v>
      </c>
      <c r="E25" s="115">
        <f t="shared" si="0"/>
        <v>-578519.6</v>
      </c>
      <c r="F25" s="116">
        <f t="shared" si="1"/>
        <v>-325.01028087577333</v>
      </c>
      <c r="G25" s="116">
        <f t="shared" si="2"/>
        <v>13.484880831042551</v>
      </c>
      <c r="H25" t="b">
        <f>ROUND(C25,0)=ROUND([1]FORM.5!E24,0)</f>
        <v>1</v>
      </c>
    </row>
    <row r="26" spans="2:12" ht="36" customHeight="1" x14ac:dyDescent="0.25">
      <c r="B26" s="121" t="s">
        <v>35</v>
      </c>
      <c r="C26" s="123">
        <v>756520</v>
      </c>
      <c r="D26" s="123">
        <v>178000.4</v>
      </c>
      <c r="E26" s="115">
        <f t="shared" si="0"/>
        <v>-578519.6</v>
      </c>
      <c r="F26" s="116">
        <f t="shared" si="1"/>
        <v>-325.01028087577333</v>
      </c>
      <c r="G26" s="116">
        <f t="shared" si="2"/>
        <v>13.484880831042551</v>
      </c>
      <c r="H26" t="b">
        <f>ROUND(C26,0)=ROUND([1]FORM.5!E25,0)</f>
        <v>1</v>
      </c>
    </row>
    <row r="27" spans="2:12" ht="24.95" customHeight="1" x14ac:dyDescent="0.25">
      <c r="B27" s="121" t="s">
        <v>51</v>
      </c>
      <c r="C27" s="123">
        <v>0</v>
      </c>
      <c r="D27" s="123">
        <v>0</v>
      </c>
      <c r="E27" s="115">
        <f t="shared" si="0"/>
        <v>0</v>
      </c>
      <c r="F27" s="116">
        <f t="shared" si="1"/>
        <v>0</v>
      </c>
      <c r="G27" s="116">
        <f t="shared" si="2"/>
        <v>0</v>
      </c>
      <c r="H27" t="b">
        <f>ROUND(C27,0)=ROUND([1]FORM.5!E26,0)</f>
        <v>1</v>
      </c>
    </row>
    <row r="28" spans="2:12" ht="24.95" customHeight="1" x14ac:dyDescent="0.25">
      <c r="B28" s="114" t="s">
        <v>36</v>
      </c>
      <c r="C28" s="115">
        <f>SUM(C11,C25)</f>
        <v>1878000</v>
      </c>
      <c r="D28" s="342">
        <f>SUM(D11,D25)</f>
        <v>1319999.7999999998</v>
      </c>
      <c r="E28" s="115">
        <f t="shared" si="0"/>
        <v>-558000.20000000019</v>
      </c>
      <c r="F28" s="116">
        <f t="shared" si="1"/>
        <v>-42.272748829204389</v>
      </c>
      <c r="G28" s="116">
        <f t="shared" si="2"/>
        <v>100</v>
      </c>
      <c r="H28" t="b">
        <f>ROUND(C28,0)=ROUND([1]FORM.5!E27,0)</f>
        <v>1</v>
      </c>
    </row>
    <row r="29" spans="2:12" ht="24.95" customHeight="1" x14ac:dyDescent="0.25">
      <c r="B29" s="128" t="s">
        <v>37</v>
      </c>
      <c r="C29" s="124"/>
      <c r="D29" s="124"/>
      <c r="E29" s="124"/>
      <c r="F29" s="125"/>
      <c r="G29" s="125"/>
      <c r="H29" t="b">
        <f>ROUND(C29,0)=ROUND([1]FORM.5!E28,0)</f>
        <v>1</v>
      </c>
    </row>
    <row r="30" spans="2:12" ht="24.95" customHeight="1" x14ac:dyDescent="0.25">
      <c r="B30" s="117" t="s">
        <v>38</v>
      </c>
      <c r="C30" s="115">
        <f>SUM(C31:C32)</f>
        <v>1831392</v>
      </c>
      <c r="D30" s="115">
        <f t="shared" ref="D30" si="3">SUM(D31:D32)</f>
        <v>1259143</v>
      </c>
      <c r="E30" s="115">
        <f>D30-C30</f>
        <v>-572249</v>
      </c>
      <c r="F30" s="116">
        <f>IFERROR(E30/D30*100,)</f>
        <v>-45.447498814669977</v>
      </c>
      <c r="G30" s="116">
        <f>IFERROR(D30/$D$36*100,0)</f>
        <v>97.046992694170214</v>
      </c>
      <c r="H30" t="b">
        <f>ROUND(C30,0)=ROUND([1]FORM.5!E29,0)</f>
        <v>1</v>
      </c>
    </row>
    <row r="31" spans="2:12" ht="24.95" customHeight="1" x14ac:dyDescent="0.25">
      <c r="B31" s="121" t="s">
        <v>39</v>
      </c>
      <c r="C31" s="122">
        <v>653000</v>
      </c>
      <c r="D31" s="122">
        <f>'Quadro Geral'!J18+'Quadro Geral'!J19+'Quadro Geral'!J25</f>
        <v>214014</v>
      </c>
      <c r="E31" s="115">
        <f t="shared" ref="E31:E35" si="4">D31-C31</f>
        <v>-438986</v>
      </c>
      <c r="F31" s="116">
        <f t="shared" ref="F31:F35" si="5">IFERROR(E31/D31*100,)</f>
        <v>-205.1202257796219</v>
      </c>
      <c r="G31" s="116">
        <f t="shared" ref="G31:G35" si="6">IFERROR(D31/$D$36*100,0)</f>
        <v>16.494881911308042</v>
      </c>
      <c r="H31" t="b">
        <f>ROUND(C31,0)=ROUND([1]FORM.5!E30,0)</f>
        <v>1</v>
      </c>
      <c r="J31" s="341">
        <f>SUMIF('Quadro Geral'!$B$10:$B$25,"P",'Quadro Geral'!I$10:I$25)</f>
        <v>653000</v>
      </c>
      <c r="K31" s="341">
        <f>SUMIF('Quadro Geral'!$B$10:$B$25,"P",'Quadro Geral'!$J$10:$J$25)</f>
        <v>214014</v>
      </c>
      <c r="L31" t="s">
        <v>722</v>
      </c>
    </row>
    <row r="32" spans="2:12" ht="24.95" customHeight="1" x14ac:dyDescent="0.25">
      <c r="B32" s="121" t="s">
        <v>191</v>
      </c>
      <c r="C32" s="122">
        <v>1178392</v>
      </c>
      <c r="D32" s="122">
        <f>'Quadro Geral'!J10+'Quadro Geral'!J11+'Quadro Geral'!J12+'Quadro Geral'!J13+'Quadro Geral'!J20+'Quadro Geral'!J21+'Quadro Geral'!J22+'Quadro Geral'!J23+'Quadro Geral'!J24</f>
        <v>1045129</v>
      </c>
      <c r="E32" s="115">
        <f t="shared" si="4"/>
        <v>-133263</v>
      </c>
      <c r="F32" s="116">
        <f t="shared" si="5"/>
        <v>-12.750866161019358</v>
      </c>
      <c r="G32" s="116">
        <f t="shared" si="6"/>
        <v>80.552110782862158</v>
      </c>
      <c r="H32" t="b">
        <f>ROUND(C32,0)=ROUND([1]FORM.5!E31,0)</f>
        <v>1</v>
      </c>
      <c r="J32" s="341">
        <f>SUMIF('Quadro Geral'!$B$10:$B$25,"A",'Quadro Geral'!I$10:I$25)-J33-J34-J35</f>
        <v>1178392</v>
      </c>
      <c r="K32" s="341">
        <f>SUMIF('Quadro Geral'!$B$10:$B$25,"A",'Quadro Geral'!$J$10:$J$25)-K33-K34-K35</f>
        <v>1067672</v>
      </c>
    </row>
    <row r="33" spans="2:11" ht="24.95" customHeight="1" x14ac:dyDescent="0.25">
      <c r="B33" s="121" t="s">
        <v>40</v>
      </c>
      <c r="C33" s="122">
        <v>10507</v>
      </c>
      <c r="D33" s="122">
        <f>'Quadro Geral'!J16</f>
        <v>11634</v>
      </c>
      <c r="E33" s="115">
        <f t="shared" si="4"/>
        <v>1127</v>
      </c>
      <c r="F33" s="116">
        <f t="shared" si="5"/>
        <v>9.6871239470517434</v>
      </c>
      <c r="G33" s="116">
        <f t="shared" si="6"/>
        <v>0.89667711531095062</v>
      </c>
      <c r="H33" t="b">
        <f>ROUND(C33,0)=ROUND([1]FORM.5!E32,0)</f>
        <v>1</v>
      </c>
      <c r="J33" s="341">
        <f>'Quadro Geral'!I16</f>
        <v>10507</v>
      </c>
      <c r="K33" s="341">
        <f>'Quadro Geral'!J16</f>
        <v>11634</v>
      </c>
    </row>
    <row r="34" spans="2:11" ht="24.95" customHeight="1" x14ac:dyDescent="0.25">
      <c r="B34" s="121" t="s">
        <v>190</v>
      </c>
      <c r="C34" s="122">
        <v>25101</v>
      </c>
      <c r="D34" s="122">
        <f>'Quadro Geral'!J15</f>
        <v>4390</v>
      </c>
      <c r="E34" s="115">
        <f t="shared" si="4"/>
        <v>-20711</v>
      </c>
      <c r="F34" s="116">
        <f t="shared" si="5"/>
        <v>-471.77676537585415</v>
      </c>
      <c r="G34" s="116">
        <f t="shared" si="6"/>
        <v>0.33835418052390176</v>
      </c>
      <c r="H34" t="b">
        <f>ROUND(C34,0)=ROUND([1]FORM.5!E33,0)</f>
        <v>1</v>
      </c>
      <c r="J34" s="341">
        <f>'Quadro Geral'!I14</f>
        <v>25101</v>
      </c>
      <c r="K34" s="341">
        <f>'Quadro Geral'!J15</f>
        <v>4390</v>
      </c>
    </row>
    <row r="35" spans="2:11" ht="24.95" customHeight="1" x14ac:dyDescent="0.25">
      <c r="B35" s="121" t="s">
        <v>52</v>
      </c>
      <c r="C35" s="122">
        <v>11000</v>
      </c>
      <c r="D35" s="122">
        <f>'Quadro Geral'!J17</f>
        <v>22290</v>
      </c>
      <c r="E35" s="115">
        <f t="shared" si="4"/>
        <v>11290</v>
      </c>
      <c r="F35" s="116">
        <f t="shared" si="5"/>
        <v>50.650515926424411</v>
      </c>
      <c r="G35" s="116">
        <f t="shared" si="6"/>
        <v>1.7179760099949364</v>
      </c>
      <c r="H35" t="b">
        <f>ROUND(C35,0)=ROUND([1]FORM.5!E34,0)</f>
        <v>1</v>
      </c>
      <c r="J35" s="341">
        <f>'Quadro Geral'!I17</f>
        <v>11000</v>
      </c>
      <c r="K35" s="341">
        <f>'Quadro Geral'!J17</f>
        <v>22290</v>
      </c>
    </row>
    <row r="36" spans="2:11" ht="24.95" customHeight="1" x14ac:dyDescent="0.25">
      <c r="B36" s="114" t="s">
        <v>41</v>
      </c>
      <c r="C36" s="115">
        <f>SUM(C30,C33:C35)</f>
        <v>1878000</v>
      </c>
      <c r="D36" s="115">
        <f t="shared" ref="D36" si="7">SUM(D30,D33:D35)</f>
        <v>1297457</v>
      </c>
      <c r="E36" s="115">
        <f t="shared" ref="E36" si="8">D36-C36</f>
        <v>-580543</v>
      </c>
      <c r="F36" s="116">
        <f t="shared" ref="F36" si="9">IFERROR(E36/D36*100,)</f>
        <v>-44.744681326625852</v>
      </c>
      <c r="G36" s="116">
        <f t="shared" ref="G36" si="10">IFERROR(D36/$D$36*100,0)</f>
        <v>100</v>
      </c>
      <c r="H36" t="b">
        <f>ROUND(C36,0)=ROUND([1]FORM.5!E35,0)</f>
        <v>1</v>
      </c>
    </row>
    <row r="37" spans="2:11" ht="24.95" customHeight="1" x14ac:dyDescent="0.25">
      <c r="B37" s="121" t="s">
        <v>42</v>
      </c>
      <c r="C37" s="126">
        <f>C28-C36</f>
        <v>0</v>
      </c>
      <c r="D37" s="126">
        <f>D28-D36</f>
        <v>22542.799999999814</v>
      </c>
      <c r="E37" s="126">
        <f t="shared" ref="E37" si="11">E28-E36</f>
        <v>22542.799999999814</v>
      </c>
      <c r="F37" s="127"/>
      <c r="G37" s="127"/>
      <c r="H37" t="b">
        <f>ROUND(C37,0)=ROUND([1]FORM.5!E36,0)</f>
        <v>1</v>
      </c>
    </row>
    <row r="38" spans="2:11" ht="31.5" customHeight="1" x14ac:dyDescent="0.25">
      <c r="B38" s="420"/>
      <c r="C38" s="420"/>
      <c r="D38" s="420"/>
      <c r="E38" s="420"/>
      <c r="F38" s="420"/>
      <c r="G38" s="420"/>
    </row>
    <row r="39" spans="2:11" ht="31.5" customHeight="1" x14ac:dyDescent="0.25">
      <c r="B39" s="431" t="s">
        <v>267</v>
      </c>
      <c r="C39" s="432"/>
      <c r="D39" s="432"/>
      <c r="E39" s="432"/>
      <c r="F39" s="432"/>
      <c r="G39" s="432"/>
      <c r="H39" s="432"/>
    </row>
    <row r="40" spans="2:11" ht="24.75" customHeight="1" x14ac:dyDescent="0.25">
      <c r="B40" s="175" t="s">
        <v>263</v>
      </c>
      <c r="C40" s="426" t="s">
        <v>271</v>
      </c>
      <c r="D40" s="426"/>
      <c r="E40" s="426"/>
      <c r="F40" s="427" t="s">
        <v>272</v>
      </c>
      <c r="G40" s="428"/>
      <c r="H40" s="429"/>
    </row>
    <row r="41" spans="2:11" ht="47.25" x14ac:dyDescent="0.25">
      <c r="B41" s="176"/>
      <c r="C41" s="177" t="s">
        <v>268</v>
      </c>
      <c r="D41" s="177" t="s">
        <v>274</v>
      </c>
      <c r="E41" s="171" t="s">
        <v>273</v>
      </c>
      <c r="F41" s="171" t="s">
        <v>269</v>
      </c>
      <c r="G41" s="171" t="s">
        <v>270</v>
      </c>
      <c r="H41" s="171" t="s">
        <v>264</v>
      </c>
    </row>
    <row r="42" spans="2:11" ht="33.75" customHeight="1" x14ac:dyDescent="0.25">
      <c r="B42" s="121" t="s">
        <v>265</v>
      </c>
      <c r="C42" s="126">
        <f>C11</f>
        <v>1121480</v>
      </c>
      <c r="D42" s="126">
        <f>D11</f>
        <v>1141999.3999999999</v>
      </c>
      <c r="E42" s="173">
        <f>(IFERROR(D42/C42*100-100,0))</f>
        <v>1.8296715055105608</v>
      </c>
      <c r="F42" s="180">
        <v>1121480</v>
      </c>
      <c r="G42" s="180">
        <f>'Anexo_1.3_ Elemento de Despesas'!P28</f>
        <v>1142000</v>
      </c>
      <c r="H42" s="172">
        <f>(IFERROR(G42/F42*100-100,0))</f>
        <v>1.8297250062417447</v>
      </c>
      <c r="I42" t="b">
        <f>ROUND(C42,0)=ROUND([1]FORM.5!D41,0)</f>
        <v>1</v>
      </c>
      <c r="J42" t="b">
        <f>ROUND(F42,0)=ROUND([1]FORM.5!G41,0)</f>
        <v>1</v>
      </c>
    </row>
    <row r="43" spans="2:11" ht="33.75" customHeight="1" x14ac:dyDescent="0.25">
      <c r="B43" s="121" t="s">
        <v>266</v>
      </c>
      <c r="C43" s="126">
        <f>C25</f>
        <v>756520</v>
      </c>
      <c r="D43" s="126">
        <f>D25</f>
        <v>178000.4</v>
      </c>
      <c r="E43" s="173">
        <f>(IFERROR(D43/C43*100-100,0))</f>
        <v>-76.471157404959555</v>
      </c>
      <c r="F43" s="180">
        <v>756520</v>
      </c>
      <c r="G43" s="180">
        <f>'Anexo_1.3_ Elemento de Despesas'!Q28</f>
        <v>178000</v>
      </c>
      <c r="H43" s="172">
        <f>(IFERROR(G43/F43*100-100,0))</f>
        <v>-76.471210278644321</v>
      </c>
      <c r="I43" t="b">
        <f>ROUND(C43,0)=ROUND([1]FORM.5!D42,0)</f>
        <v>1</v>
      </c>
      <c r="J43" t="b">
        <f>ROUND(F43,0)=ROUND([1]FORM.5!G42,0)</f>
        <v>1</v>
      </c>
    </row>
    <row r="44" spans="2:11" ht="27.75" customHeight="1" x14ac:dyDescent="0.25">
      <c r="B44" s="178" t="s">
        <v>3</v>
      </c>
      <c r="C44" s="244">
        <f>SUM(C42:C43)</f>
        <v>1878000</v>
      </c>
      <c r="D44" s="244">
        <f>SUM(D42:D43)</f>
        <v>1319999.7999999998</v>
      </c>
      <c r="E44" s="179">
        <f>(IFERROR(D44/C44*100-100,0))</f>
        <v>-29.712470713525036</v>
      </c>
      <c r="F44" s="244">
        <f>SUM(F42:F43)</f>
        <v>1878000</v>
      </c>
      <c r="G44" s="174">
        <f t="shared" ref="G44" si="12">SUM(G42:G43)</f>
        <v>1320000</v>
      </c>
      <c r="H44" s="174">
        <f>(IFERROR(G44/F44*100-100,0))</f>
        <v>-29.712460063897765</v>
      </c>
    </row>
    <row r="45" spans="2:11" ht="36" hidden="1" customHeight="1" x14ac:dyDescent="0.25">
      <c r="B45" s="424" t="s">
        <v>313</v>
      </c>
      <c r="C45" s="425"/>
      <c r="D45" s="425"/>
      <c r="E45" s="425"/>
      <c r="F45" s="425"/>
      <c r="G45" s="425"/>
      <c r="H45" s="425"/>
    </row>
  </sheetData>
  <mergeCells count="21">
    <mergeCell ref="B45:H45"/>
    <mergeCell ref="C40:E40"/>
    <mergeCell ref="F40:H40"/>
    <mergeCell ref="P13:P14"/>
    <mergeCell ref="Q13:Q14"/>
    <mergeCell ref="I14:J14"/>
    <mergeCell ref="I17:J17"/>
    <mergeCell ref="B39:H39"/>
    <mergeCell ref="R13:R14"/>
    <mergeCell ref="K13:K14"/>
    <mergeCell ref="L13:L14"/>
    <mergeCell ref="M13:M14"/>
    <mergeCell ref="N13:N14"/>
    <mergeCell ref="O13:O14"/>
    <mergeCell ref="B4:G4"/>
    <mergeCell ref="B38:G38"/>
    <mergeCell ref="G8:G9"/>
    <mergeCell ref="B8:B9"/>
    <mergeCell ref="C8:C9"/>
    <mergeCell ref="E8:F8"/>
    <mergeCell ref="D8:D9"/>
  </mergeCells>
  <pageMargins left="0.23622047244094491" right="0.23622047244094491" top="0.74803149606299213" bottom="0.74803149606299213" header="0.31496062992125984" footer="0.31496062992125984"/>
  <pageSetup paperSize="9" scale="81" orientation="portrait" horizontalDpi="300" verticalDpi="30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5546875" customWidth="1"/>
    <col min="2" max="2" width="56.5703125" bestFit="1" customWidth="1"/>
    <col min="3" max="3" width="9.85546875" customWidth="1"/>
    <col min="4" max="4" width="37" customWidth="1"/>
    <col min="5" max="5" width="9.85546875" customWidth="1"/>
    <col min="6" max="6" width="41.85546875" customWidth="1"/>
    <col min="12" max="12" width="25.7109375" hidden="1" customWidth="1"/>
  </cols>
  <sheetData>
    <row r="3" spans="2:12" ht="34.5" customHeight="1" x14ac:dyDescent="0.25"/>
    <row r="4" spans="2:12" ht="43.5" customHeight="1" x14ac:dyDescent="0.3">
      <c r="B4" s="445" t="s">
        <v>204</v>
      </c>
      <c r="C4" s="445"/>
      <c r="D4" s="445"/>
      <c r="E4" s="445"/>
      <c r="F4" s="445"/>
    </row>
    <row r="5" spans="2:12" ht="3" customHeight="1" x14ac:dyDescent="0.25"/>
    <row r="6" spans="2:12" ht="27.75" customHeight="1" x14ac:dyDescent="0.25">
      <c r="B6" s="433" t="s">
        <v>205</v>
      </c>
      <c r="C6" s="434"/>
      <c r="D6" s="434"/>
      <c r="E6" s="434"/>
      <c r="F6" s="435"/>
      <c r="L6" t="s">
        <v>102</v>
      </c>
    </row>
    <row r="7" spans="2:12" s="2" customFormat="1" ht="30" customHeight="1" x14ac:dyDescent="0.25">
      <c r="B7" s="446" t="s">
        <v>203</v>
      </c>
      <c r="C7" s="447"/>
      <c r="D7" s="14"/>
      <c r="E7" s="14"/>
      <c r="F7" s="14"/>
      <c r="G7" s="4"/>
      <c r="H7" s="4"/>
      <c r="I7" s="4"/>
      <c r="J7" s="4"/>
      <c r="K7" s="4"/>
      <c r="L7" s="2" t="s">
        <v>112</v>
      </c>
    </row>
    <row r="8" spans="2:12" x14ac:dyDescent="0.25">
      <c r="L8" t="s">
        <v>111</v>
      </c>
    </row>
    <row r="9" spans="2:12" s="1" customFormat="1" ht="24" customHeight="1" x14ac:dyDescent="0.25">
      <c r="B9" s="10" t="s">
        <v>48</v>
      </c>
      <c r="C9" s="11"/>
      <c r="D9" s="11"/>
      <c r="E9" s="11"/>
      <c r="F9" s="12"/>
    </row>
    <row r="10" spans="2:12" s="1" customFormat="1" ht="20.25" customHeight="1" x14ac:dyDescent="0.25">
      <c r="B10" s="8" t="s">
        <v>45</v>
      </c>
      <c r="C10" s="455"/>
      <c r="D10" s="456"/>
      <c r="E10" s="456"/>
      <c r="F10" s="457"/>
    </row>
    <row r="11" spans="2:12" s="1" customFormat="1" ht="33" customHeight="1" x14ac:dyDescent="0.25">
      <c r="B11" s="6" t="s">
        <v>46</v>
      </c>
      <c r="C11" s="455"/>
      <c r="D11" s="456"/>
      <c r="E11" s="456"/>
      <c r="F11" s="457"/>
    </row>
    <row r="12" spans="2:12" s="1" customFormat="1" ht="20.25" customHeight="1" x14ac:dyDescent="0.25">
      <c r="B12" s="8" t="s">
        <v>125</v>
      </c>
      <c r="C12" s="455"/>
      <c r="D12" s="456"/>
      <c r="E12" s="456"/>
      <c r="F12" s="457"/>
    </row>
    <row r="13" spans="2:12" s="1" customFormat="1" ht="30" customHeight="1" x14ac:dyDescent="0.25">
      <c r="B13" s="8" t="s">
        <v>126</v>
      </c>
      <c r="C13" s="455"/>
      <c r="D13" s="456"/>
      <c r="E13" s="456"/>
      <c r="F13" s="457"/>
    </row>
    <row r="14" spans="2:12" s="1" customFormat="1" ht="27" customHeight="1" x14ac:dyDescent="0.25">
      <c r="B14" s="8" t="s">
        <v>47</v>
      </c>
      <c r="C14" s="455"/>
      <c r="D14" s="456"/>
      <c r="E14" s="456"/>
      <c r="F14" s="457"/>
    </row>
    <row r="15" spans="2:12" s="1" customFormat="1" ht="26.25" customHeight="1" x14ac:dyDescent="0.25">
      <c r="B15" s="8" t="s">
        <v>127</v>
      </c>
      <c r="C15" s="455"/>
      <c r="D15" s="456"/>
      <c r="E15" s="456"/>
      <c r="F15" s="457"/>
    </row>
    <row r="16" spans="2:12" s="1" customFormat="1" x14ac:dyDescent="0.25">
      <c r="B16" s="9"/>
      <c r="C16" s="9"/>
      <c r="D16" s="9"/>
      <c r="E16" s="9"/>
      <c r="F16" s="9"/>
    </row>
    <row r="17" spans="2:10" s="1" customFormat="1" ht="24" customHeight="1" x14ac:dyDescent="0.25">
      <c r="B17" s="10" t="s">
        <v>49</v>
      </c>
      <c r="C17" s="11"/>
      <c r="D17" s="11"/>
      <c r="E17" s="11"/>
      <c r="F17" s="12"/>
    </row>
    <row r="18" spans="2:10" s="1" customFormat="1" ht="14.25" customHeight="1" x14ac:dyDescent="0.25">
      <c r="B18" s="18" t="s">
        <v>114</v>
      </c>
      <c r="C18" s="13"/>
      <c r="D18" s="13"/>
      <c r="E18" s="13"/>
      <c r="F18" s="13"/>
    </row>
    <row r="19" spans="2:10" s="1" customFormat="1" ht="33" customHeight="1" x14ac:dyDescent="0.25">
      <c r="B19" s="7" t="s">
        <v>115</v>
      </c>
      <c r="C19" s="436"/>
      <c r="D19" s="437"/>
      <c r="E19" s="437"/>
      <c r="F19" s="438"/>
    </row>
    <row r="20" spans="2:10" s="1" customFormat="1" ht="15.75" customHeight="1" x14ac:dyDescent="0.25">
      <c r="B20" s="20" t="s">
        <v>113</v>
      </c>
      <c r="C20" s="451"/>
      <c r="D20" s="452"/>
      <c r="E20" s="452"/>
      <c r="F20" s="453"/>
      <c r="G20" s="92"/>
      <c r="H20" s="92" t="s">
        <v>210</v>
      </c>
      <c r="I20" s="92"/>
      <c r="J20" s="92"/>
    </row>
    <row r="21" spans="2:10" s="1" customFormat="1" ht="33" customHeight="1" x14ac:dyDescent="0.25">
      <c r="B21" s="7" t="s">
        <v>116</v>
      </c>
      <c r="C21" s="436"/>
      <c r="D21" s="437"/>
      <c r="E21" s="437"/>
      <c r="F21" s="438"/>
    </row>
    <row r="22" spans="2:10" s="1" customFormat="1" ht="15.75" customHeight="1" x14ac:dyDescent="0.25">
      <c r="B22" s="20" t="s">
        <v>113</v>
      </c>
      <c r="C22" s="451"/>
      <c r="D22" s="452"/>
      <c r="E22" s="452"/>
      <c r="F22" s="453"/>
    </row>
    <row r="23" spans="2:10" s="1" customFormat="1" ht="33" customHeight="1" x14ac:dyDescent="0.25">
      <c r="B23" s="7" t="s">
        <v>117</v>
      </c>
      <c r="C23" s="436"/>
      <c r="D23" s="437"/>
      <c r="E23" s="437"/>
      <c r="F23" s="438"/>
    </row>
    <row r="24" spans="2:10" s="1" customFormat="1" ht="15.75" customHeight="1" x14ac:dyDescent="0.25">
      <c r="B24" s="20" t="s">
        <v>113</v>
      </c>
      <c r="C24" s="451"/>
      <c r="D24" s="452"/>
      <c r="E24" s="452"/>
      <c r="F24" s="453"/>
    </row>
    <row r="25" spans="2:10" s="1" customFormat="1" ht="33" customHeight="1" x14ac:dyDescent="0.25">
      <c r="B25" s="96" t="s">
        <v>118</v>
      </c>
      <c r="C25" s="436"/>
      <c r="D25" s="437"/>
      <c r="E25" s="437"/>
      <c r="F25" s="438"/>
    </row>
    <row r="26" spans="2:10" s="1" customFormat="1" ht="25.5" customHeight="1" x14ac:dyDescent="0.25">
      <c r="B26" s="8" t="s">
        <v>119</v>
      </c>
      <c r="C26" s="8" t="s">
        <v>0</v>
      </c>
      <c r="D26" s="21"/>
      <c r="E26" s="8" t="s">
        <v>1</v>
      </c>
      <c r="F26" s="21"/>
    </row>
    <row r="27" spans="2:10" s="1" customFormat="1" x14ac:dyDescent="0.25">
      <c r="B27" s="454"/>
      <c r="C27" s="454"/>
      <c r="D27" s="454"/>
      <c r="E27" s="454"/>
      <c r="F27" s="454"/>
    </row>
    <row r="28" spans="2:10" s="1" customFormat="1" ht="24" customHeight="1" x14ac:dyDescent="0.25">
      <c r="B28" s="10" t="s">
        <v>124</v>
      </c>
      <c r="C28" s="11"/>
      <c r="D28" s="11"/>
      <c r="E28" s="11"/>
      <c r="F28" s="12"/>
    </row>
    <row r="29" spans="2:10" s="1" customFormat="1" ht="20.100000000000001" customHeight="1" x14ac:dyDescent="0.25">
      <c r="B29" s="8" t="s">
        <v>50</v>
      </c>
      <c r="C29" s="441"/>
      <c r="D29" s="441"/>
      <c r="E29" s="441"/>
      <c r="F29" s="441"/>
    </row>
    <row r="30" spans="2:10" s="1" customFormat="1" ht="20.100000000000001" customHeight="1" x14ac:dyDescent="0.25">
      <c r="B30" s="7" t="s">
        <v>2</v>
      </c>
      <c r="C30" s="22"/>
      <c r="D30" s="8" t="s">
        <v>3</v>
      </c>
      <c r="E30" s="22"/>
      <c r="F30" s="22" t="s">
        <v>108</v>
      </c>
    </row>
    <row r="31" spans="2:10" s="1" customFormat="1" x14ac:dyDescent="0.25">
      <c r="B31" s="440"/>
      <c r="C31" s="440"/>
      <c r="D31" s="440"/>
      <c r="E31" s="440"/>
      <c r="F31" s="440"/>
    </row>
    <row r="32" spans="2:10" s="1" customFormat="1" ht="24" customHeight="1" x14ac:dyDescent="0.25">
      <c r="B32" s="448" t="s">
        <v>152</v>
      </c>
      <c r="C32" s="449"/>
      <c r="D32" s="449"/>
      <c r="E32" s="449"/>
      <c r="F32" s="450"/>
    </row>
    <row r="33" spans="2:6" s="1" customFormat="1" ht="63.75" customHeight="1" x14ac:dyDescent="0.25">
      <c r="B33" s="442"/>
      <c r="C33" s="443"/>
      <c r="D33" s="443"/>
      <c r="E33" s="443"/>
      <c r="F33" s="444"/>
    </row>
    <row r="34" spans="2:6" s="1" customFormat="1" ht="20.100000000000001" customHeight="1" x14ac:dyDescent="0.25">
      <c r="B34" s="439"/>
      <c r="C34" s="439"/>
      <c r="D34" s="439"/>
      <c r="E34" s="439"/>
      <c r="F34" s="439"/>
    </row>
    <row r="35" spans="2:6" s="5" customFormat="1" x14ac:dyDescent="0.25"/>
  </sheetData>
  <sheetProtection formatCells="0" selectLockedCells="1"/>
  <dataConsolidate/>
  <mergeCells count="22"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  <mergeCell ref="B6:F6"/>
    <mergeCell ref="C21:F21"/>
    <mergeCell ref="B34:F34"/>
    <mergeCell ref="B31:F31"/>
    <mergeCell ref="C29:F29"/>
    <mergeCell ref="B33:F3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00B050"/>
  </sheetPr>
  <dimension ref="A5:AC41"/>
  <sheetViews>
    <sheetView showGridLines="0" zoomScale="60" zoomScaleNormal="60" workbookViewId="0">
      <selection activeCell="L34" sqref="L34"/>
    </sheetView>
  </sheetViews>
  <sheetFormatPr defaultColWidth="8.85546875" defaultRowHeight="15" x14ac:dyDescent="0.25"/>
  <cols>
    <col min="1" max="1" width="38.42578125" customWidth="1"/>
    <col min="2" max="3" width="8.7109375" style="25" customWidth="1"/>
    <col min="4" max="4" width="45.140625" customWidth="1"/>
    <col min="5" max="5" width="19.85546875" customWidth="1"/>
    <col min="6" max="6" width="1.85546875" customWidth="1"/>
    <col min="7" max="7" width="15.7109375" customWidth="1"/>
    <col min="8" max="8" width="12.85546875" bestFit="1" customWidth="1"/>
    <col min="9" max="9" width="12.85546875" customWidth="1"/>
    <col min="10" max="10" width="13.42578125" customWidth="1"/>
    <col min="11" max="11" width="13.140625" customWidth="1"/>
    <col min="12" max="12" width="15.42578125" customWidth="1"/>
    <col min="13" max="13" width="14.140625" customWidth="1"/>
    <col min="14" max="14" width="12.28515625" customWidth="1"/>
    <col min="15" max="15" width="13" customWidth="1"/>
    <col min="16" max="16" width="14" bestFit="1" customWidth="1"/>
    <col min="17" max="17" width="15.42578125" customWidth="1"/>
    <col min="18" max="18" width="15.85546875" customWidth="1"/>
    <col min="19" max="19" width="9.42578125" customWidth="1"/>
    <col min="20" max="20" width="16.140625" bestFit="1" customWidth="1"/>
    <col min="21" max="21" width="11.42578125" bestFit="1" customWidth="1"/>
  </cols>
  <sheetData>
    <row r="5" spans="1:29" s="150" customFormat="1" ht="24.75" hidden="1" customHeight="1" x14ac:dyDescent="0.3">
      <c r="A5" s="70" t="s">
        <v>151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V5" s="151"/>
      <c r="W5" s="152"/>
    </row>
    <row r="6" spans="1:29" ht="21.75" customHeight="1" x14ac:dyDescent="0.25">
      <c r="A6" s="458" t="s">
        <v>322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V6" s="26"/>
      <c r="W6" s="27"/>
    </row>
    <row r="7" spans="1:29" s="28" customFormat="1" ht="26.25" customHeight="1" x14ac:dyDescent="0.25">
      <c r="A7" s="462" t="s">
        <v>242</v>
      </c>
      <c r="B7" s="463"/>
      <c r="C7" s="463"/>
      <c r="D7" s="463"/>
      <c r="E7" s="463"/>
      <c r="F7" s="463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5"/>
      <c r="V7" s="29"/>
      <c r="W7" s="30"/>
    </row>
    <row r="8" spans="1:29" x14ac:dyDescent="0.25">
      <c r="A8" s="5"/>
      <c r="B8" s="136"/>
      <c r="C8" s="136"/>
      <c r="D8" s="5"/>
      <c r="E8" s="5"/>
      <c r="F8" s="5"/>
    </row>
    <row r="9" spans="1:29" s="33" customFormat="1" ht="18.75" hidden="1" x14ac:dyDescent="0.3">
      <c r="A9" s="129"/>
      <c r="B9" s="58"/>
      <c r="C9" s="58"/>
      <c r="D9" s="57"/>
      <c r="E9" s="130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V9" s="34"/>
      <c r="W9" s="35"/>
    </row>
    <row r="10" spans="1:29" s="36" customFormat="1" ht="27" customHeight="1" x14ac:dyDescent="0.3">
      <c r="A10" s="468" t="s">
        <v>21</v>
      </c>
      <c r="B10" s="459" t="s">
        <v>123</v>
      </c>
      <c r="C10" s="459" t="s">
        <v>120</v>
      </c>
      <c r="D10" s="459" t="s">
        <v>128</v>
      </c>
      <c r="E10" s="459" t="s">
        <v>243</v>
      </c>
      <c r="F10" s="131"/>
      <c r="G10" s="460" t="s">
        <v>9</v>
      </c>
      <c r="H10" s="460"/>
      <c r="I10" s="459" t="s">
        <v>129</v>
      </c>
      <c r="J10" s="460" t="s">
        <v>130</v>
      </c>
      <c r="K10" s="460"/>
      <c r="L10" s="460"/>
      <c r="M10" s="460"/>
      <c r="N10" s="460"/>
      <c r="O10" s="461" t="s">
        <v>131</v>
      </c>
      <c r="P10" s="461" t="s">
        <v>132</v>
      </c>
      <c r="Q10" s="459" t="s">
        <v>10</v>
      </c>
      <c r="R10" s="460" t="s">
        <v>3</v>
      </c>
      <c r="S10" s="460" t="s">
        <v>133</v>
      </c>
      <c r="V10" s="34"/>
      <c r="W10" s="37"/>
    </row>
    <row r="11" spans="1:29" s="36" customFormat="1" ht="40.15" customHeight="1" x14ac:dyDescent="0.25">
      <c r="A11" s="468"/>
      <c r="B11" s="459"/>
      <c r="C11" s="459"/>
      <c r="D11" s="459"/>
      <c r="E11" s="459"/>
      <c r="F11" s="132"/>
      <c r="G11" s="71" t="s">
        <v>208</v>
      </c>
      <c r="H11" s="71" t="s">
        <v>134</v>
      </c>
      <c r="I11" s="459"/>
      <c r="J11" s="71" t="s">
        <v>134</v>
      </c>
      <c r="K11" s="71" t="s">
        <v>135</v>
      </c>
      <c r="L11" s="71" t="s">
        <v>136</v>
      </c>
      <c r="M11" s="71" t="s">
        <v>137</v>
      </c>
      <c r="N11" s="71" t="s">
        <v>138</v>
      </c>
      <c r="O11" s="461"/>
      <c r="P11" s="461"/>
      <c r="Q11" s="459"/>
      <c r="R11" s="460"/>
      <c r="S11" s="460"/>
      <c r="U11" s="466"/>
      <c r="V11" s="466"/>
      <c r="W11" s="466"/>
      <c r="X11" s="466"/>
      <c r="Y11" s="466"/>
      <c r="Z11" s="466"/>
      <c r="AA11" s="466"/>
      <c r="AB11" s="466"/>
      <c r="AC11" s="466"/>
    </row>
    <row r="12" spans="1:29" s="31" customFormat="1" ht="45.75" customHeight="1" x14ac:dyDescent="0.3">
      <c r="A12" s="48" t="str">
        <f>'Quadro Geral'!A10</f>
        <v>Gerência Geral</v>
      </c>
      <c r="B12" s="49" t="str">
        <f>'Quadro Geral'!B10</f>
        <v>A</v>
      </c>
      <c r="C12" s="50" t="str">
        <f>'Quadro Geral'!C10</f>
        <v>X</v>
      </c>
      <c r="D12" s="51" t="str">
        <f>'Quadro Geral'!D10</f>
        <v>Manutenção das Atividades Administrativas</v>
      </c>
      <c r="E12" s="219">
        <f>'Quadro Geral'!J10</f>
        <v>410741</v>
      </c>
      <c r="F12" s="133"/>
      <c r="G12" s="45">
        <f>'Anexo 1.4-Quadro Descritivo'!J359+'Anexo 1.4-Quadro Descritivo'!J360</f>
        <v>202457</v>
      </c>
      <c r="H12" s="45">
        <f>'Anexo 1.4-Quadro Descritivo'!J361</f>
        <v>7776</v>
      </c>
      <c r="I12" s="45">
        <f>'Anexo 1.4-Quadro Descritivo'!J373+'Anexo 1.4-Quadro Descritivo'!J374+'Anexo 1.4-Quadro Descritivo'!J375+'Anexo 1.4-Quadro Descritivo'!J377+'Anexo 1.4-Quadro Descritivo'!J382+'Anexo 1.4-Quadro Descritivo'!J402</f>
        <v>22374</v>
      </c>
      <c r="J12" s="45"/>
      <c r="K12" s="45">
        <f>'Anexo 1.4-Quadro Descritivo'!J362</f>
        <v>5400</v>
      </c>
      <c r="L12" s="45">
        <f>E12-G12-H12-I12-K12-N12</f>
        <v>154234</v>
      </c>
      <c r="M12" s="45"/>
      <c r="N12" s="45">
        <f>'Anexo 1.4-Quadro Descritivo'!J385+'Anexo 1.4-Quadro Descritivo'!J386+'Anexo 1.4-Quadro Descritivo'!J399</f>
        <v>18500</v>
      </c>
      <c r="O12" s="45"/>
      <c r="P12" s="46">
        <f>SUM(G12:O12)</f>
        <v>410741</v>
      </c>
      <c r="Q12" s="45"/>
      <c r="R12" s="221">
        <f>P12+Q12</f>
        <v>410741</v>
      </c>
      <c r="S12" s="47">
        <f t="shared" ref="S12:S27" si="0">IFERROR(R12/$R$28*100,0)</f>
        <v>31.116742424242421</v>
      </c>
      <c r="T12" s="31" t="b">
        <f>ROUND(R12,0)=ROUND(E12,0)</f>
        <v>1</v>
      </c>
      <c r="U12" s="38"/>
    </row>
    <row r="13" spans="1:29" s="31" customFormat="1" ht="45.75" customHeight="1" x14ac:dyDescent="0.3">
      <c r="A13" s="48" t="str">
        <f>'Quadro Geral'!A11</f>
        <v>Gerência Geral</v>
      </c>
      <c r="B13" s="49" t="str">
        <f>'Quadro Geral'!B11</f>
        <v>A</v>
      </c>
      <c r="C13" s="50" t="str">
        <f>'Quadro Geral'!C11</f>
        <v>X</v>
      </c>
      <c r="D13" s="51" t="str">
        <f>'Quadro Geral'!D11</f>
        <v>Atendimento e relacionamento com arquitetos e urbanistas e a sociedade</v>
      </c>
      <c r="E13" s="219">
        <f>'Quadro Geral'!J11</f>
        <v>135633</v>
      </c>
      <c r="F13" s="133"/>
      <c r="G13" s="45">
        <f>'Anexo 1.4-Quadro Descritivo'!J334+'Anexo 1.4-Quadro Descritivo'!J335</f>
        <v>112785</v>
      </c>
      <c r="H13" s="45"/>
      <c r="I13" s="45"/>
      <c r="J13" s="45"/>
      <c r="K13" s="45"/>
      <c r="L13" s="45">
        <f>'Anexo 1.4-Quadro Descritivo'!J337</f>
        <v>2208</v>
      </c>
      <c r="M13" s="45"/>
      <c r="N13" s="45">
        <f>'Anexo 1.4-Quadro Descritivo'!J336</f>
        <v>20640</v>
      </c>
      <c r="O13" s="45"/>
      <c r="P13" s="46">
        <f t="shared" ref="P13:P16" si="1">SUM(G13:O13)</f>
        <v>135633</v>
      </c>
      <c r="Q13" s="45"/>
      <c r="R13" s="221">
        <f t="shared" ref="R13:R16" si="2">P13+Q13</f>
        <v>135633</v>
      </c>
      <c r="S13" s="47">
        <f t="shared" si="0"/>
        <v>10.275227272727273</v>
      </c>
      <c r="T13" s="31" t="b">
        <f t="shared" ref="T13:T27" si="3">ROUND(R13,0)=ROUND(E13,0)</f>
        <v>1</v>
      </c>
      <c r="U13" s="38"/>
    </row>
    <row r="14" spans="1:29" s="31" customFormat="1" ht="45.75" customHeight="1" x14ac:dyDescent="0.3">
      <c r="A14" s="48" t="str">
        <f>'Quadro Geral'!A12</f>
        <v>Gerência Geral</v>
      </c>
      <c r="B14" s="49" t="str">
        <f>'Quadro Geral'!B12</f>
        <v>A</v>
      </c>
      <c r="C14" s="50" t="str">
        <f>'Quadro Geral'!C12</f>
        <v>X</v>
      </c>
      <c r="D14" s="51" t="str">
        <f>'Quadro Geral'!D12</f>
        <v>Fiscalização</v>
      </c>
      <c r="E14" s="219">
        <f>'Quadro Geral'!J12</f>
        <v>253975</v>
      </c>
      <c r="F14" s="133"/>
      <c r="G14" s="45">
        <f>'Anexo 1.4-Quadro Descritivo'!J307+'Anexo 1.4-Quadro Descritivo'!J308</f>
        <v>228475</v>
      </c>
      <c r="H14" s="45">
        <f>'Anexo 1.4-Quadro Descritivo'!J309</f>
        <v>17500</v>
      </c>
      <c r="I14" s="45"/>
      <c r="J14" s="45"/>
      <c r="K14" s="45">
        <f>'Anexo 1.4-Quadro Descritivo'!J310</f>
        <v>8000</v>
      </c>
      <c r="L14" s="45"/>
      <c r="M14" s="45"/>
      <c r="N14" s="45"/>
      <c r="O14" s="45"/>
      <c r="P14" s="46">
        <f t="shared" si="1"/>
        <v>253975</v>
      </c>
      <c r="Q14" s="45"/>
      <c r="R14" s="221">
        <f t="shared" si="2"/>
        <v>253975</v>
      </c>
      <c r="S14" s="47">
        <f t="shared" si="0"/>
        <v>19.240530303030305</v>
      </c>
      <c r="T14" s="31" t="b">
        <f t="shared" si="3"/>
        <v>1</v>
      </c>
      <c r="U14" s="38"/>
    </row>
    <row r="15" spans="1:29" s="31" customFormat="1" ht="45.75" customHeight="1" x14ac:dyDescent="0.3">
      <c r="A15" s="48" t="str">
        <f>'Quadro Geral'!A13</f>
        <v>Gerência Geral</v>
      </c>
      <c r="B15" s="49" t="str">
        <f>'Quadro Geral'!B13</f>
        <v>A</v>
      </c>
      <c r="C15" s="50">
        <f>'Quadro Geral'!C13</f>
        <v>0</v>
      </c>
      <c r="D15" s="51" t="str">
        <f>'Quadro Geral'!D13</f>
        <v>Comunicação</v>
      </c>
      <c r="E15" s="219">
        <f>'Quadro Geral'!J13</f>
        <v>37500</v>
      </c>
      <c r="F15" s="133"/>
      <c r="G15" s="45"/>
      <c r="H15" s="45"/>
      <c r="I15" s="45"/>
      <c r="J15" s="45"/>
      <c r="K15" s="45"/>
      <c r="L15" s="45">
        <f>'Anexo 1.4-Quadro Descritivo'!J288</f>
        <v>37500</v>
      </c>
      <c r="M15" s="45"/>
      <c r="N15" s="45"/>
      <c r="O15" s="45"/>
      <c r="P15" s="46">
        <f t="shared" si="1"/>
        <v>37500</v>
      </c>
      <c r="Q15" s="45"/>
      <c r="R15" s="221">
        <f t="shared" si="2"/>
        <v>37500</v>
      </c>
      <c r="S15" s="47">
        <f t="shared" si="0"/>
        <v>2.8409090909090908</v>
      </c>
      <c r="T15" s="31" t="b">
        <f>ROUND(R15,0)=ROUND(E15,0)</f>
        <v>1</v>
      </c>
      <c r="U15" s="38"/>
    </row>
    <row r="16" spans="1:29" s="31" customFormat="1" ht="45.75" customHeight="1" x14ac:dyDescent="0.3">
      <c r="A16" s="48" t="str">
        <f>'Quadro Geral'!A14</f>
        <v>Gerência Geral</v>
      </c>
      <c r="B16" s="49" t="str">
        <f>'Quadro Geral'!B14</f>
        <v>A</v>
      </c>
      <c r="C16" s="50" t="str">
        <f>'Quadro Geral'!C14</f>
        <v>X</v>
      </c>
      <c r="D16" s="51" t="str">
        <f>'Quadro Geral'!D14</f>
        <v>Contribuição com as despesas do CSC - Fiscalização</v>
      </c>
      <c r="E16" s="219">
        <f>'Quadro Geral'!J14</f>
        <v>22543</v>
      </c>
      <c r="F16" s="133"/>
      <c r="G16" s="45"/>
      <c r="H16" s="45"/>
      <c r="I16" s="45"/>
      <c r="J16" s="45"/>
      <c r="K16" s="45"/>
      <c r="L16" s="45"/>
      <c r="M16" s="45"/>
      <c r="N16" s="45">
        <f>'Anexo 1.4-Quadro Descritivo'!J248</f>
        <v>22543</v>
      </c>
      <c r="O16" s="45"/>
      <c r="P16" s="46">
        <f t="shared" si="1"/>
        <v>22543</v>
      </c>
      <c r="Q16" s="45"/>
      <c r="R16" s="221">
        <f t="shared" si="2"/>
        <v>22543</v>
      </c>
      <c r="S16" s="47">
        <f t="shared" si="0"/>
        <v>1.7078030303030303</v>
      </c>
      <c r="T16" s="31" t="b">
        <f>ROUND(R16,0)=ROUND(E16,0)</f>
        <v>1</v>
      </c>
      <c r="U16" s="38"/>
    </row>
    <row r="17" spans="1:21" s="31" customFormat="1" ht="45.75" customHeight="1" x14ac:dyDescent="0.3">
      <c r="A17" s="48" t="str">
        <f>'Quadro Geral'!A15</f>
        <v>Gerência Geral</v>
      </c>
      <c r="B17" s="49" t="str">
        <f>'Quadro Geral'!B15</f>
        <v>A</v>
      </c>
      <c r="C17" s="50" t="str">
        <f>'Quadro Geral'!C15</f>
        <v>X</v>
      </c>
      <c r="D17" s="51" t="str">
        <f>'Quadro Geral'!D15</f>
        <v>Contribuição com as despesas do CSC - Atendimento</v>
      </c>
      <c r="E17" s="219">
        <f>'Quadro Geral'!J15</f>
        <v>4390</v>
      </c>
      <c r="F17" s="133"/>
      <c r="G17" s="45"/>
      <c r="H17" s="45"/>
      <c r="I17" s="45"/>
      <c r="J17" s="45"/>
      <c r="K17" s="45"/>
      <c r="L17" s="45"/>
      <c r="M17" s="45"/>
      <c r="N17" s="45">
        <f>'Anexo 1.4-Quadro Descritivo'!J268</f>
        <v>4390</v>
      </c>
      <c r="O17" s="45"/>
      <c r="P17" s="46">
        <f t="shared" ref="P17:P27" si="4">SUM(G17:O17)</f>
        <v>4390</v>
      </c>
      <c r="Q17" s="45"/>
      <c r="R17" s="221">
        <f t="shared" ref="R17:R27" si="5">P17+Q17</f>
        <v>4390</v>
      </c>
      <c r="S17" s="47">
        <f t="shared" si="0"/>
        <v>0.33257575757575758</v>
      </c>
      <c r="T17" s="31" t="b">
        <f t="shared" si="3"/>
        <v>1</v>
      </c>
      <c r="U17" s="38"/>
    </row>
    <row r="18" spans="1:21" s="31" customFormat="1" ht="45.75" customHeight="1" x14ac:dyDescent="0.3">
      <c r="A18" s="48" t="str">
        <f>'Quadro Geral'!A16</f>
        <v>Gerência Geral</v>
      </c>
      <c r="B18" s="49" t="str">
        <f>'Quadro Geral'!B16</f>
        <v>A</v>
      </c>
      <c r="C18" s="50">
        <f>'Quadro Geral'!C16</f>
        <v>0</v>
      </c>
      <c r="D18" s="51" t="str">
        <f>'Quadro Geral'!D16</f>
        <v>Fundo de Apoio</v>
      </c>
      <c r="E18" s="219">
        <f>'Quadro Geral'!J16</f>
        <v>11634</v>
      </c>
      <c r="F18" s="133"/>
      <c r="G18" s="45"/>
      <c r="H18" s="45"/>
      <c r="I18" s="45"/>
      <c r="J18" s="45"/>
      <c r="K18" s="45"/>
      <c r="L18" s="45"/>
      <c r="M18" s="45"/>
      <c r="N18" s="45">
        <f>'Anexo 1.4-Quadro Descritivo'!J227</f>
        <v>11634</v>
      </c>
      <c r="O18" s="45"/>
      <c r="P18" s="46">
        <f t="shared" si="4"/>
        <v>11634</v>
      </c>
      <c r="Q18" s="45"/>
      <c r="R18" s="221">
        <f t="shared" si="5"/>
        <v>11634</v>
      </c>
      <c r="S18" s="47">
        <f t="shared" si="0"/>
        <v>0.88136363636363635</v>
      </c>
      <c r="T18" s="31" t="b">
        <f t="shared" si="3"/>
        <v>1</v>
      </c>
      <c r="U18" s="38"/>
    </row>
    <row r="19" spans="1:21" s="31" customFormat="1" ht="45.75" customHeight="1" x14ac:dyDescent="0.3">
      <c r="A19" s="48" t="str">
        <f>'Quadro Geral'!A17</f>
        <v>Gerência Geral</v>
      </c>
      <c r="B19" s="49" t="str">
        <f>'Quadro Geral'!B17</f>
        <v>A</v>
      </c>
      <c r="C19" s="50">
        <f>'Quadro Geral'!C17</f>
        <v>0</v>
      </c>
      <c r="D19" s="51" t="str">
        <f>'Quadro Geral'!D17</f>
        <v>Reserva de Contingência</v>
      </c>
      <c r="E19" s="219">
        <f>'Quadro Geral'!J17</f>
        <v>22290</v>
      </c>
      <c r="F19" s="133"/>
      <c r="G19" s="45"/>
      <c r="H19" s="45"/>
      <c r="I19" s="45"/>
      <c r="J19" s="45"/>
      <c r="K19" s="45"/>
      <c r="L19" s="45"/>
      <c r="M19" s="45"/>
      <c r="N19" s="45">
        <f>'Anexo 1.4-Quadro Descritivo'!J208</f>
        <v>22290</v>
      </c>
      <c r="O19" s="45"/>
      <c r="P19" s="46">
        <f t="shared" si="4"/>
        <v>22290</v>
      </c>
      <c r="Q19" s="45"/>
      <c r="R19" s="221">
        <f t="shared" si="5"/>
        <v>22290</v>
      </c>
      <c r="S19" s="47">
        <f t="shared" si="0"/>
        <v>1.6886363636363637</v>
      </c>
      <c r="T19" s="31" t="b">
        <f t="shared" si="3"/>
        <v>1</v>
      </c>
      <c r="U19" s="38"/>
    </row>
    <row r="20" spans="1:21" s="31" customFormat="1" ht="45.75" customHeight="1" x14ac:dyDescent="0.3">
      <c r="A20" s="48" t="str">
        <f>'Quadro Geral'!A18</f>
        <v>Presidência</v>
      </c>
      <c r="B20" s="49" t="str">
        <f>'Quadro Geral'!B18</f>
        <v>P</v>
      </c>
      <c r="C20" s="50">
        <f>'Quadro Geral'!C18</f>
        <v>0</v>
      </c>
      <c r="D20" s="51" t="str">
        <f>'Quadro Geral'!D18</f>
        <v>Estruturação da sede própria do CAU/AP.</v>
      </c>
      <c r="E20" s="219">
        <f>'Quadro Geral'!J18</f>
        <v>180700</v>
      </c>
      <c r="F20" s="133"/>
      <c r="G20" s="45"/>
      <c r="H20" s="45"/>
      <c r="I20" s="45"/>
      <c r="J20" s="45"/>
      <c r="K20" s="45"/>
      <c r="L20" s="45">
        <f>'Anexo 1.4-Quadro Descritivo'!K186</f>
        <v>2700</v>
      </c>
      <c r="M20" s="45"/>
      <c r="N20" s="45"/>
      <c r="O20" s="45"/>
      <c r="P20" s="46">
        <f t="shared" si="4"/>
        <v>2700</v>
      </c>
      <c r="Q20" s="45">
        <f>'Anexo 1.4-Quadro Descritivo'!J189-'Anexo 1.4-Quadro Descritivo'!J186</f>
        <v>178000</v>
      </c>
      <c r="R20" s="221">
        <f t="shared" si="5"/>
        <v>180700</v>
      </c>
      <c r="S20" s="47">
        <f t="shared" si="0"/>
        <v>13.689393939393939</v>
      </c>
      <c r="T20" s="31" t="b">
        <f t="shared" si="3"/>
        <v>1</v>
      </c>
      <c r="U20" s="38"/>
    </row>
    <row r="21" spans="1:21" s="31" customFormat="1" ht="45.75" customHeight="1" x14ac:dyDescent="0.3">
      <c r="A21" s="48" t="str">
        <f>'Quadro Geral'!A19</f>
        <v>Gerência Geral</v>
      </c>
      <c r="B21" s="49" t="str">
        <f>'Quadro Geral'!B19</f>
        <v>p</v>
      </c>
      <c r="C21" s="50" t="str">
        <f>'Quadro Geral'!C19</f>
        <v>X</v>
      </c>
      <c r="D21" s="51" t="str">
        <f>'Quadro Geral'!D19</f>
        <v>Colaborador Valorizado</v>
      </c>
      <c r="E21" s="219">
        <f>'Quadro Geral'!J19</f>
        <v>11023</v>
      </c>
      <c r="F21" s="133"/>
      <c r="G21" s="45"/>
      <c r="H21" s="45"/>
      <c r="I21" s="45"/>
      <c r="J21" s="45"/>
      <c r="K21" s="45"/>
      <c r="L21" s="45">
        <f>'Anexo 1.4-Quadro Descritivo'!J163</f>
        <v>11023</v>
      </c>
      <c r="M21" s="45"/>
      <c r="N21" s="45"/>
      <c r="O21" s="45"/>
      <c r="P21" s="46">
        <f t="shared" si="4"/>
        <v>11023</v>
      </c>
      <c r="Q21" s="45"/>
      <c r="R21" s="221">
        <f t="shared" si="5"/>
        <v>11023</v>
      </c>
      <c r="S21" s="47">
        <f t="shared" si="0"/>
        <v>0.83507575757575758</v>
      </c>
      <c r="T21" s="31" t="b">
        <f t="shared" si="3"/>
        <v>1</v>
      </c>
      <c r="U21" s="38"/>
    </row>
    <row r="22" spans="1:21" s="31" customFormat="1" ht="45.75" customHeight="1" x14ac:dyDescent="0.3">
      <c r="A22" s="48" t="str">
        <f>'Quadro Geral'!A20</f>
        <v>Presidência</v>
      </c>
      <c r="B22" s="49" t="str">
        <f>'Quadro Geral'!B20</f>
        <v>A</v>
      </c>
      <c r="C22" s="50">
        <f>'Quadro Geral'!C20</f>
        <v>0</v>
      </c>
      <c r="D22" s="51" t="str">
        <f>'Quadro Geral'!D20</f>
        <v>Presidência e Plenárias</v>
      </c>
      <c r="E22" s="219">
        <f>'Quadro Geral'!J20</f>
        <v>67780</v>
      </c>
      <c r="F22" s="133"/>
      <c r="G22" s="45"/>
      <c r="H22" s="45"/>
      <c r="I22" s="45"/>
      <c r="J22" s="45">
        <f>'Anexo 1.4-Quadro Descritivo'!J140+6480</f>
        <v>38880</v>
      </c>
      <c r="K22" s="45">
        <f>'Anexo 1.4-Quadro Descritivo'!J141+10800</f>
        <v>28900</v>
      </c>
      <c r="L22" s="45"/>
      <c r="M22" s="45"/>
      <c r="N22" s="45"/>
      <c r="O22" s="45"/>
      <c r="P22" s="46">
        <f t="shared" si="4"/>
        <v>67780</v>
      </c>
      <c r="Q22" s="45"/>
      <c r="R22" s="221">
        <f t="shared" si="5"/>
        <v>67780</v>
      </c>
      <c r="S22" s="47">
        <f t="shared" si="0"/>
        <v>5.1348484848484848</v>
      </c>
      <c r="T22" s="31" t="b">
        <f t="shared" si="3"/>
        <v>1</v>
      </c>
      <c r="U22" s="38"/>
    </row>
    <row r="23" spans="1:21" s="31" customFormat="1" ht="45.75" customHeight="1" x14ac:dyDescent="0.3">
      <c r="A23" s="48" t="str">
        <f>'Quadro Geral'!A21</f>
        <v>Comissão de Planejamento, Finanças, Orçamento e Administração - CPFOA</v>
      </c>
      <c r="B23" s="49" t="str">
        <f>'Quadro Geral'!B21</f>
        <v>A</v>
      </c>
      <c r="C23" s="50">
        <f>'Quadro Geral'!C21</f>
        <v>0</v>
      </c>
      <c r="D23" s="51" t="str">
        <f>'Quadro Geral'!D21</f>
        <v>Comissão de Planejamento, Finanças, Orçamento e Administração - CPFOA</v>
      </c>
      <c r="E23" s="219">
        <f>'Quadro Geral'!J21</f>
        <v>22500</v>
      </c>
      <c r="F23" s="133"/>
      <c r="G23" s="45"/>
      <c r="H23" s="45"/>
      <c r="I23" s="45"/>
      <c r="J23" s="45">
        <f>'Anexo 1.4-Quadro Descritivo'!J119</f>
        <v>11340</v>
      </c>
      <c r="K23" s="45">
        <f>'Anexo 1.4-Quadro Descritivo'!J120</f>
        <v>11160</v>
      </c>
      <c r="L23" s="45"/>
      <c r="M23" s="45"/>
      <c r="N23" s="45"/>
      <c r="O23" s="45"/>
      <c r="P23" s="46">
        <f t="shared" si="4"/>
        <v>22500</v>
      </c>
      <c r="Q23" s="45"/>
      <c r="R23" s="221">
        <f t="shared" si="5"/>
        <v>22500</v>
      </c>
      <c r="S23" s="47">
        <f t="shared" si="0"/>
        <v>1.7045454545454544</v>
      </c>
      <c r="T23" s="31" t="b">
        <f t="shared" si="3"/>
        <v>1</v>
      </c>
      <c r="U23" s="38"/>
    </row>
    <row r="24" spans="1:21" s="31" customFormat="1" ht="45.75" customHeight="1" x14ac:dyDescent="0.3">
      <c r="A24" s="48" t="str">
        <f>'Quadro Geral'!A22</f>
        <v>Comissão de Ética e Exercício Profissional - CEEP</v>
      </c>
      <c r="B24" s="49" t="str">
        <f>'Quadro Geral'!B22</f>
        <v>A</v>
      </c>
      <c r="C24" s="50">
        <f>'Quadro Geral'!C22</f>
        <v>0</v>
      </c>
      <c r="D24" s="51" t="str">
        <f>'Quadro Geral'!D22</f>
        <v>Comissão de Ensino e Formação, Ética e Exercício Profissional - CEFEEP</v>
      </c>
      <c r="E24" s="219">
        <f>'Quadro Geral'!J22</f>
        <v>46500</v>
      </c>
      <c r="F24" s="133"/>
      <c r="G24" s="45"/>
      <c r="H24" s="45"/>
      <c r="I24" s="45"/>
      <c r="J24" s="45">
        <f>'Anexo 1.4-Quadro Descritivo'!J96</f>
        <v>17010</v>
      </c>
      <c r="K24" s="45">
        <f>'Anexo 1.4-Quadro Descritivo'!J97</f>
        <v>17490</v>
      </c>
      <c r="L24" s="45"/>
      <c r="M24" s="45"/>
      <c r="N24" s="45">
        <f>'Anexo 1.4-Quadro Descritivo'!J98</f>
        <v>12000</v>
      </c>
      <c r="O24" s="45"/>
      <c r="P24" s="46">
        <f t="shared" si="4"/>
        <v>46500</v>
      </c>
      <c r="Q24" s="45"/>
      <c r="R24" s="221">
        <f t="shared" si="5"/>
        <v>46500</v>
      </c>
      <c r="S24" s="47">
        <f t="shared" si="0"/>
        <v>3.5227272727272725</v>
      </c>
      <c r="T24" s="31" t="b">
        <f t="shared" si="3"/>
        <v>1</v>
      </c>
      <c r="U24" s="38"/>
    </row>
    <row r="25" spans="1:21" s="31" customFormat="1" ht="45.75" customHeight="1" x14ac:dyDescent="0.3">
      <c r="A25" s="48" t="str">
        <f>'Quadro Geral'!A23</f>
        <v>Comissão de  Políticas Urbana e Ambiental - CPUA</v>
      </c>
      <c r="B25" s="49" t="str">
        <f>'Quadro Geral'!B23</f>
        <v>A</v>
      </c>
      <c r="C25" s="50">
        <f>'Quadro Geral'!C23</f>
        <v>0</v>
      </c>
      <c r="D25" s="51" t="str">
        <f>'Quadro Geral'!D23</f>
        <v>Comissão de  Políticas Urbana e Ambiental - CPUA</v>
      </c>
      <c r="E25" s="219">
        <f>'Quadro Geral'!J23</f>
        <v>40000</v>
      </c>
      <c r="F25" s="133"/>
      <c r="G25" s="45"/>
      <c r="H25" s="45"/>
      <c r="I25" s="45"/>
      <c r="J25" s="45">
        <f>'Anexo 1.4-Quadro Descritivo'!J45</f>
        <v>17010</v>
      </c>
      <c r="K25" s="45">
        <f>'Anexo 1.4-Quadro Descritivo'!J46</f>
        <v>10990</v>
      </c>
      <c r="L25" s="45"/>
      <c r="M25" s="45"/>
      <c r="N25" s="45">
        <f>'Anexo 1.4-Quadro Descritivo'!J98</f>
        <v>12000</v>
      </c>
      <c r="O25" s="45"/>
      <c r="P25" s="46">
        <f t="shared" si="4"/>
        <v>40000</v>
      </c>
      <c r="Q25" s="45"/>
      <c r="R25" s="221">
        <f t="shared" si="5"/>
        <v>40000</v>
      </c>
      <c r="S25" s="47">
        <f t="shared" si="0"/>
        <v>3.0303030303030303</v>
      </c>
      <c r="T25" s="31" t="b">
        <f t="shared" si="3"/>
        <v>1</v>
      </c>
      <c r="U25" s="38"/>
    </row>
    <row r="26" spans="1:21" s="31" customFormat="1" ht="45.75" customHeight="1" x14ac:dyDescent="0.3">
      <c r="A26" s="48" t="str">
        <f>'Quadro Geral'!A24</f>
        <v>Comissão de Ensino e Formação - CEF</v>
      </c>
      <c r="B26" s="49" t="str">
        <f>'Quadro Geral'!B24</f>
        <v>A</v>
      </c>
      <c r="C26" s="50">
        <f>'Quadro Geral'!C24</f>
        <v>0</v>
      </c>
      <c r="D26" s="51" t="str">
        <f>'Quadro Geral'!D24</f>
        <v>Comissão de Ensino e Formação - CEF</v>
      </c>
      <c r="E26" s="219">
        <f>'Quadro Geral'!J24</f>
        <v>30500</v>
      </c>
      <c r="F26" s="133"/>
      <c r="G26" s="45"/>
      <c r="H26" s="45"/>
      <c r="I26" s="45"/>
      <c r="J26" s="45">
        <f>'Anexo 1.4-Quadro Descritivo'!J74</f>
        <v>17010</v>
      </c>
      <c r="K26" s="45">
        <f>'Anexo 1.4-Quadro Descritivo'!J75</f>
        <v>13490</v>
      </c>
      <c r="L26" s="45"/>
      <c r="M26" s="45"/>
      <c r="N26" s="45"/>
      <c r="O26" s="45"/>
      <c r="P26" s="46">
        <f t="shared" si="4"/>
        <v>30500</v>
      </c>
      <c r="Q26" s="45"/>
      <c r="R26" s="221">
        <f t="shared" si="5"/>
        <v>30500</v>
      </c>
      <c r="S26" s="47">
        <f t="shared" si="0"/>
        <v>2.3106060606060606</v>
      </c>
      <c r="T26" s="31" t="b">
        <f t="shared" si="3"/>
        <v>1</v>
      </c>
      <c r="U26" s="38"/>
    </row>
    <row r="27" spans="1:21" s="31" customFormat="1" ht="45.75" customHeight="1" x14ac:dyDescent="0.3">
      <c r="A27" s="48" t="str">
        <f>'Quadro Geral'!A25</f>
        <v>Presidência</v>
      </c>
      <c r="B27" s="49" t="str">
        <f>'Quadro Geral'!B25</f>
        <v>P</v>
      </c>
      <c r="C27" s="50">
        <f>'Quadro Geral'!C25</f>
        <v>0</v>
      </c>
      <c r="D27" s="51" t="str">
        <f>'Quadro Geral'!D25</f>
        <v>Assistência Técnica em Habitações de Interesse Social – ATHIS</v>
      </c>
      <c r="E27" s="219">
        <f>'Quadro Geral'!J25</f>
        <v>22291</v>
      </c>
      <c r="F27" s="133"/>
      <c r="G27" s="45"/>
      <c r="H27" s="45"/>
      <c r="I27" s="45"/>
      <c r="J27" s="45"/>
      <c r="K27" s="45"/>
      <c r="L27" s="45"/>
      <c r="M27" s="45"/>
      <c r="N27" s="45">
        <f>'Anexo 1.4-Quadro Descritivo'!J21</f>
        <v>22291</v>
      </c>
      <c r="O27" s="45"/>
      <c r="P27" s="46">
        <f t="shared" si="4"/>
        <v>22291</v>
      </c>
      <c r="Q27" s="45"/>
      <c r="R27" s="221">
        <f t="shared" si="5"/>
        <v>22291</v>
      </c>
      <c r="S27" s="47">
        <f t="shared" si="0"/>
        <v>1.688712121212121</v>
      </c>
      <c r="T27" s="31" t="b">
        <f t="shared" si="3"/>
        <v>1</v>
      </c>
      <c r="U27" s="38"/>
    </row>
    <row r="28" spans="1:21" s="41" customFormat="1" ht="27" customHeight="1" x14ac:dyDescent="0.3">
      <c r="A28" s="469" t="s">
        <v>139</v>
      </c>
      <c r="B28" s="469"/>
      <c r="C28" s="469"/>
      <c r="D28" s="469"/>
      <c r="E28" s="220">
        <f>SUM(E12:E27)</f>
        <v>1320000</v>
      </c>
      <c r="F28" s="134"/>
      <c r="G28" s="39">
        <f t="shared" ref="G28:S28" si="6">SUM(G12:G27)</f>
        <v>543717</v>
      </c>
      <c r="H28" s="39">
        <f t="shared" si="6"/>
        <v>25276</v>
      </c>
      <c r="I28" s="39">
        <f t="shared" si="6"/>
        <v>22374</v>
      </c>
      <c r="J28" s="39">
        <f t="shared" si="6"/>
        <v>101250</v>
      </c>
      <c r="K28" s="39">
        <f t="shared" si="6"/>
        <v>95430</v>
      </c>
      <c r="L28" s="39">
        <f t="shared" si="6"/>
        <v>207665</v>
      </c>
      <c r="M28" s="39">
        <f t="shared" si="6"/>
        <v>0</v>
      </c>
      <c r="N28" s="39">
        <f t="shared" si="6"/>
        <v>146288</v>
      </c>
      <c r="O28" s="39">
        <f t="shared" si="6"/>
        <v>0</v>
      </c>
      <c r="P28" s="39">
        <f t="shared" si="6"/>
        <v>1142000</v>
      </c>
      <c r="Q28" s="39">
        <f t="shared" si="6"/>
        <v>178000</v>
      </c>
      <c r="R28" s="222">
        <f t="shared" si="6"/>
        <v>1320000</v>
      </c>
      <c r="S28" s="470">
        <f t="shared" si="6"/>
        <v>99.999999999999986</v>
      </c>
      <c r="T28" s="40"/>
      <c r="U28" s="38"/>
    </row>
    <row r="29" spans="1:21" s="41" customFormat="1" ht="18.75" x14ac:dyDescent="0.3">
      <c r="A29" s="469" t="s">
        <v>133</v>
      </c>
      <c r="B29" s="469"/>
      <c r="C29" s="469"/>
      <c r="D29" s="469"/>
      <c r="E29" s="469"/>
      <c r="F29" s="135"/>
      <c r="G29" s="42">
        <f>IFERROR(G28/$R28*100,0)</f>
        <v>41.190681818181815</v>
      </c>
      <c r="H29" s="42">
        <f t="shared" ref="H29:O29" si="7">IFERROR(H28/$R28*100,0)</f>
        <v>1.9148484848484848</v>
      </c>
      <c r="I29" s="42">
        <f t="shared" si="7"/>
        <v>1.6950000000000001</v>
      </c>
      <c r="J29" s="42">
        <f t="shared" si="7"/>
        <v>7.6704545454545459</v>
      </c>
      <c r="K29" s="42">
        <f t="shared" si="7"/>
        <v>7.2295454545454554</v>
      </c>
      <c r="L29" s="42">
        <f t="shared" si="7"/>
        <v>15.732196969696972</v>
      </c>
      <c r="M29" s="42">
        <f t="shared" si="7"/>
        <v>0</v>
      </c>
      <c r="N29" s="42">
        <f t="shared" si="7"/>
        <v>11.082424242424242</v>
      </c>
      <c r="O29" s="42">
        <f t="shared" si="7"/>
        <v>0</v>
      </c>
      <c r="P29" s="42">
        <f>IFERROR(P28/$R28*100,0)</f>
        <v>86.515151515151516</v>
      </c>
      <c r="Q29" s="42">
        <f>IFERROR(Q28/$R28*100,0)</f>
        <v>13.484848484848486</v>
      </c>
      <c r="R29" s="42">
        <f>IFERROR(R28/$R28*100,0)</f>
        <v>100</v>
      </c>
      <c r="S29" s="470"/>
      <c r="U29" s="38"/>
    </row>
    <row r="30" spans="1:21" s="43" customFormat="1" ht="18.75" x14ac:dyDescent="0.3">
      <c r="A30" s="467" t="s">
        <v>150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U30" s="38"/>
    </row>
    <row r="31" spans="1:21" s="43" customFormat="1" ht="18.75" x14ac:dyDescent="0.3">
      <c r="B31" s="326"/>
      <c r="C31" s="326"/>
      <c r="D31" s="326"/>
      <c r="E31" s="327">
        <f>'Quadro Geral'!J26</f>
        <v>1320000</v>
      </c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7">
        <f>'Anexo_1.2_Usos e Fontes'!D26</f>
        <v>178000.4</v>
      </c>
      <c r="R31" s="326"/>
      <c r="S31" s="326"/>
      <c r="U31" s="38"/>
    </row>
    <row r="32" spans="1:21" s="43" customFormat="1" ht="18.75" x14ac:dyDescent="0.3">
      <c r="B32" s="25"/>
      <c r="C32" s="2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U32" s="38"/>
    </row>
    <row r="33" spans="2:21" s="43" customFormat="1" ht="18.75" x14ac:dyDescent="0.3">
      <c r="B33" s="25"/>
      <c r="C33" s="2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U33" s="38"/>
    </row>
    <row r="34" spans="2:21" s="43" customFormat="1" x14ac:dyDescent="0.25">
      <c r="B34" s="25"/>
      <c r="C34" s="2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2:21" s="43" customFormat="1" x14ac:dyDescent="0.25">
      <c r="B35" s="25"/>
      <c r="C35" s="2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2:21" s="43" customFormat="1" x14ac:dyDescent="0.25">
      <c r="B36" s="25"/>
      <c r="C36" s="2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2:21" s="43" customFormat="1" x14ac:dyDescent="0.25">
      <c r="B37" s="25"/>
      <c r="C37" s="2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2:21" s="43" customFormat="1" x14ac:dyDescent="0.25">
      <c r="B38" s="25"/>
      <c r="C38" s="2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2:21" s="43" customFormat="1" x14ac:dyDescent="0.25">
      <c r="B39" s="25"/>
      <c r="C39" s="2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2:21" s="43" customFormat="1" x14ac:dyDescent="0.25">
      <c r="B40" s="25"/>
      <c r="C40" s="2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2:21" s="44" customFormat="1" x14ac:dyDescent="0.25">
      <c r="B41" s="25"/>
      <c r="C41" s="2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</sheetData>
  <mergeCells count="20">
    <mergeCell ref="U11:AC11"/>
    <mergeCell ref="A30:S30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  <mergeCell ref="A28:D28"/>
    <mergeCell ref="S28:S29"/>
    <mergeCell ref="A29:E29"/>
    <mergeCell ref="A6:S6"/>
    <mergeCell ref="I10:I11"/>
    <mergeCell ref="J10:N10"/>
    <mergeCell ref="O10:O11"/>
    <mergeCell ref="P10:P11"/>
    <mergeCell ref="A7:S7"/>
  </mergeCells>
  <pageMargins left="0.51181102362204722" right="0.51181102362204722" top="0.78740157480314965" bottom="0.78740157480314965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7</vt:i4>
      </vt:variant>
    </vt:vector>
  </HeadingPairs>
  <TitlesOfParts>
    <vt:vector size="18" baseType="lpstr">
      <vt:lpstr>2018</vt:lpstr>
      <vt:lpstr>Mapa Estratégico</vt:lpstr>
      <vt:lpstr>Matriz Objetivos x Projetos</vt:lpstr>
      <vt:lpstr>Indicadores e Metas</vt:lpstr>
      <vt:lpstr>Quadro Geral</vt:lpstr>
      <vt:lpstr>Anexo_1.1_Limites Estratégicos</vt:lpstr>
      <vt:lpstr>Anexo_1.2_Usos e Fontes</vt:lpstr>
      <vt:lpstr>Anexo_1.4_Dados</vt:lpstr>
      <vt:lpstr>Anexo_1.3_ Elemento de Despesas</vt:lpstr>
      <vt:lpstr>Anexo 1.4-Quadro Descritivo</vt:lpstr>
      <vt:lpstr>Plan1</vt:lpstr>
      <vt:lpstr>'Anexo 1.4-Quadro Descritivo'!Area_de_impressao</vt:lpstr>
      <vt:lpstr>'Anexo_1.2_Usos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CAUAP-GERENCIA</cp:lastModifiedBy>
  <cp:lastPrinted>2017-10-06T15:41:32Z</cp:lastPrinted>
  <dcterms:created xsi:type="dcterms:W3CDTF">2013-07-30T15:20:59Z</dcterms:created>
  <dcterms:modified xsi:type="dcterms:W3CDTF">2018-07-05T16:58:04Z</dcterms:modified>
</cp:coreProperties>
</file>