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AUAP-GERENCIA\Documents\01 - Orçamento\Planejamento 2019\"/>
    </mc:Choice>
  </mc:AlternateContent>
  <bookViews>
    <workbookView xWindow="0" yWindow="0" windowWidth="28800" windowHeight="12435" tabRatio="886" firstSheet="1" activeTab="10"/>
  </bookViews>
  <sheets>
    <sheet name="Orientações Iniciais" sheetId="29" r:id="rId1"/>
    <sheet name="Mapa Estratégico" sheetId="17" r:id="rId2"/>
    <sheet name="Matriz Objetivos x Projetos" sheetId="14" r:id="rId3"/>
    <sheet name="Indicadores e Metas" sheetId="21" r:id="rId4"/>
    <sheet name="Quadro Geral" sheetId="15" r:id="rId5"/>
    <sheet name="Anexo_1.2_Usos e Fontes" sheetId="8" r:id="rId6"/>
    <sheet name="Anexo_1.1_Limites Estratégicos" sheetId="23" r:id="rId7"/>
    <sheet name="Anexo_1.3_ Elemento de Despesas" sheetId="18" r:id="rId8"/>
    <sheet name="Anexo_1.4_Dados" sheetId="1" state="hidden" r:id="rId9"/>
    <sheet name="2019" sheetId="26" r:id="rId10"/>
    <sheet name="Anexo 1.4-Quadro Descritivo" sheetId="28" r:id="rId11"/>
    <sheet name="Plan1" sheetId="27" state="hidden" r:id="rId12"/>
  </sheets>
  <externalReferences>
    <externalReference r:id="rId13"/>
    <externalReference r:id="rId14"/>
  </externalReferences>
  <definedNames>
    <definedName name="_xlnm._FilterDatabase" localSheetId="4" hidden="1">'Quadro Geral'!$A$9:$S$26</definedName>
    <definedName name="A" localSheetId="10">#REF!</definedName>
    <definedName name="A" localSheetId="2">#REF!</definedName>
    <definedName name="A" localSheetId="0">#REF!</definedName>
    <definedName name="A" localSheetId="4">#REF!</definedName>
    <definedName name="A">#REF!</definedName>
    <definedName name="_xlnm.Print_Area" localSheetId="5">'Anexo_1.2_Usos e Fontes'!$A$1:$F$37</definedName>
    <definedName name="_xlnm.Print_Area" localSheetId="8">Anexo_1.4_Dados!$B$1:$F$33</definedName>
    <definedName name="_xlnm.Print_Area" localSheetId="3">'Indicadores e Metas'!$A$1:$E$41</definedName>
    <definedName name="_xlnm.Print_Area" localSheetId="1">'Mapa Estratégico'!$A$1:$I$27</definedName>
    <definedName name="_xlnm.Print_Area" localSheetId="2">'Matriz Objetivos x Projetos'!$A$1:$P$26</definedName>
    <definedName name="_xlnm.Print_Area" localSheetId="4">'Quadro Geral'!$A$1:$N$33</definedName>
    <definedName name="_xlnm.Database" localSheetId="10">#REF!</definedName>
    <definedName name="_xlnm.Database" localSheetId="2">#REF!</definedName>
    <definedName name="_xlnm.Database" localSheetId="0">#REF!</definedName>
    <definedName name="_xlnm.Database" localSheetId="4">#REF!</definedName>
    <definedName name="_xlnm.Database">#REF!</definedName>
    <definedName name="banco_de_dados_sym" localSheetId="2">#REF!</definedName>
    <definedName name="banco_de_dados_sym">#REF!</definedName>
    <definedName name="_xlnm.Criteria" localSheetId="2">#REF!</definedName>
    <definedName name="_xlnm.Criteria">#REF!</definedName>
    <definedName name="dados" localSheetId="2">#REF!</definedName>
    <definedName name="dados">#REF!</definedName>
    <definedName name="huala" localSheetId="2">#REF!</definedName>
    <definedName name="huala">#REF!</definedName>
    <definedName name="kk" localSheetId="2">#REF!</definedName>
    <definedName name="kk">#REF!</definedName>
  </definedNames>
  <calcPr calcId="152511"/>
</workbook>
</file>

<file path=xl/calcChain.xml><?xml version="1.0" encoding="utf-8"?>
<calcChain xmlns="http://schemas.openxmlformats.org/spreadsheetml/2006/main">
  <c r="K41" i="28" l="1"/>
  <c r="L41" i="28" s="1"/>
  <c r="M43" i="18" l="1"/>
  <c r="M15" i="23"/>
  <c r="L13" i="18" l="1"/>
  <c r="G13" i="18"/>
  <c r="O269" i="28" l="1"/>
  <c r="K269" i="28"/>
  <c r="L269" i="28" s="1"/>
  <c r="K63" i="28" l="1"/>
  <c r="L63" i="28" s="1"/>
  <c r="N86" i="28"/>
  <c r="K62" i="28"/>
  <c r="K61" i="28"/>
  <c r="L61" i="28" s="1"/>
  <c r="J64" i="28"/>
  <c r="M61" i="28" s="1"/>
  <c r="I64" i="28"/>
  <c r="J43" i="28"/>
  <c r="M39" i="28" s="1"/>
  <c r="I43" i="28"/>
  <c r="K40" i="28"/>
  <c r="L40" i="28" s="1"/>
  <c r="K42" i="28"/>
  <c r="L42" i="28" s="1"/>
  <c r="D41" i="21"/>
  <c r="M42" i="28" l="1"/>
  <c r="M41" i="28"/>
  <c r="M62" i="28"/>
  <c r="M64" i="28"/>
  <c r="M63" i="28"/>
  <c r="M40" i="28"/>
  <c r="M43" i="28" s="1"/>
  <c r="I324" i="28" l="1"/>
  <c r="I272" i="28"/>
  <c r="I249" i="28"/>
  <c r="I225" i="28"/>
  <c r="I203" i="28"/>
  <c r="I184" i="28"/>
  <c r="I165" i="28"/>
  <c r="I145" i="28"/>
  <c r="I126" i="28"/>
  <c r="I105" i="28"/>
  <c r="I86" i="28"/>
  <c r="I65" i="28"/>
  <c r="I44" i="28"/>
  <c r="I22" i="28"/>
  <c r="O246" i="28" l="1"/>
  <c r="O247" i="28"/>
  <c r="K16" i="23" l="1"/>
  <c r="L8" i="23" l="1"/>
  <c r="K24" i="18"/>
  <c r="J24" i="18"/>
  <c r="K23" i="18"/>
  <c r="J23" i="18"/>
  <c r="K22" i="18"/>
  <c r="J22" i="18"/>
  <c r="J43" i="18" s="1"/>
  <c r="Q20" i="18"/>
  <c r="Q43" i="18" s="1"/>
  <c r="L20" i="18"/>
  <c r="L15" i="18"/>
  <c r="G15" i="18"/>
  <c r="K14" i="18"/>
  <c r="J248" i="28"/>
  <c r="L14" i="18"/>
  <c r="H14" i="18"/>
  <c r="G14" i="18"/>
  <c r="O12" i="18"/>
  <c r="O43" i="18" s="1"/>
  <c r="I12" i="18"/>
  <c r="I43" i="18" s="1"/>
  <c r="K12" i="18"/>
  <c r="H12" i="18"/>
  <c r="H43" i="18" s="1"/>
  <c r="G12" i="18"/>
  <c r="O329" i="28"/>
  <c r="N289" i="28"/>
  <c r="N266" i="28"/>
  <c r="N242" i="28"/>
  <c r="N248" i="28" s="1"/>
  <c r="N221" i="28"/>
  <c r="N201" i="28"/>
  <c r="N182" i="28"/>
  <c r="N84" i="28"/>
  <c r="C16" i="8"/>
  <c r="E30" i="21"/>
  <c r="K43" i="18" l="1"/>
  <c r="M246" i="28"/>
  <c r="M243" i="28"/>
  <c r="M247" i="28"/>
  <c r="M244" i="28"/>
  <c r="M242" i="28"/>
  <c r="M245" i="28"/>
  <c r="D25" i="18"/>
  <c r="C25" i="18"/>
  <c r="B25" i="18"/>
  <c r="D24" i="18"/>
  <c r="C24" i="18"/>
  <c r="B24" i="18"/>
  <c r="A26" i="18"/>
  <c r="A25" i="18"/>
  <c r="A24" i="18"/>
  <c r="J12" i="15"/>
  <c r="J323" i="28"/>
  <c r="L12" i="18" s="1"/>
  <c r="K322" i="28"/>
  <c r="L322" i="28" s="1"/>
  <c r="O322" i="28"/>
  <c r="I323" i="28"/>
  <c r="K247" i="28"/>
  <c r="L247" i="28" s="1"/>
  <c r="I248" i="28"/>
  <c r="K246" i="28"/>
  <c r="L246" i="28" s="1"/>
  <c r="E14" i="18" l="1"/>
  <c r="M12" i="15"/>
  <c r="N12" i="15" s="1"/>
  <c r="M290" i="28"/>
  <c r="M291" i="28"/>
  <c r="M295" i="28"/>
  <c r="M299" i="28"/>
  <c r="M303" i="28"/>
  <c r="M307" i="28"/>
  <c r="M311" i="28"/>
  <c r="M315" i="28"/>
  <c r="M319" i="28"/>
  <c r="M323" i="28"/>
  <c r="M293" i="28"/>
  <c r="M297" i="28"/>
  <c r="M301" i="28"/>
  <c r="M309" i="28"/>
  <c r="M317" i="28"/>
  <c r="M294" i="28"/>
  <c r="M302" i="28"/>
  <c r="M310" i="28"/>
  <c r="M318" i="28"/>
  <c r="M292" i="28"/>
  <c r="M296" i="28"/>
  <c r="M300" i="28"/>
  <c r="M304" i="28"/>
  <c r="M308" i="28"/>
  <c r="M312" i="28"/>
  <c r="M316" i="28"/>
  <c r="M320" i="28"/>
  <c r="M289" i="28"/>
  <c r="M305" i="28"/>
  <c r="M313" i="28"/>
  <c r="M321" i="28"/>
  <c r="M298" i="28"/>
  <c r="M306" i="28"/>
  <c r="M314" i="28"/>
  <c r="M322" i="28"/>
  <c r="M248" i="28"/>
  <c r="J249" i="28"/>
  <c r="J10" i="15"/>
  <c r="K267" i="28"/>
  <c r="L267" i="28" s="1"/>
  <c r="N323" i="28"/>
  <c r="K10" i="15" s="1"/>
  <c r="N324" i="28" s="1"/>
  <c r="O321" i="28"/>
  <c r="K321" i="28"/>
  <c r="L321" i="28" s="1"/>
  <c r="O320" i="28"/>
  <c r="K320" i="28"/>
  <c r="L320" i="28" s="1"/>
  <c r="O319" i="28"/>
  <c r="K319" i="28"/>
  <c r="L319" i="28" s="1"/>
  <c r="O318" i="28"/>
  <c r="K318" i="28"/>
  <c r="L318" i="28" s="1"/>
  <c r="O317" i="28"/>
  <c r="K317" i="28"/>
  <c r="L317" i="28" s="1"/>
  <c r="O316" i="28"/>
  <c r="K316" i="28"/>
  <c r="L316" i="28" s="1"/>
  <c r="O315" i="28"/>
  <c r="K315" i="28"/>
  <c r="L315" i="28" s="1"/>
  <c r="O314" i="28"/>
  <c r="K314" i="28"/>
  <c r="L314" i="28" s="1"/>
  <c r="O313" i="28"/>
  <c r="K313" i="28"/>
  <c r="L313" i="28" s="1"/>
  <c r="O312" i="28"/>
  <c r="K312" i="28"/>
  <c r="L312" i="28" s="1"/>
  <c r="O311" i="28"/>
  <c r="K311" i="28"/>
  <c r="L311" i="28" s="1"/>
  <c r="O310" i="28"/>
  <c r="K310" i="28"/>
  <c r="L310" i="28" s="1"/>
  <c r="O309" i="28"/>
  <c r="K309" i="28"/>
  <c r="L309" i="28" s="1"/>
  <c r="O308" i="28"/>
  <c r="K308" i="28"/>
  <c r="L308" i="28" s="1"/>
  <c r="O307" i="28"/>
  <c r="K307" i="28"/>
  <c r="L307" i="28" s="1"/>
  <c r="O306" i="28"/>
  <c r="K306" i="28"/>
  <c r="L306" i="28" s="1"/>
  <c r="O305" i="28"/>
  <c r="K305" i="28"/>
  <c r="L305" i="28" s="1"/>
  <c r="O304" i="28"/>
  <c r="K304" i="28"/>
  <c r="L304" i="28" s="1"/>
  <c r="O303" i="28"/>
  <c r="K303" i="28"/>
  <c r="L303" i="28" s="1"/>
  <c r="O302" i="28"/>
  <c r="K302" i="28"/>
  <c r="L302" i="28" s="1"/>
  <c r="O301" i="28"/>
  <c r="K301" i="28"/>
  <c r="L301" i="28" s="1"/>
  <c r="O300" i="28"/>
  <c r="K300" i="28"/>
  <c r="L300" i="28" s="1"/>
  <c r="O299" i="28"/>
  <c r="K299" i="28"/>
  <c r="L299" i="28" s="1"/>
  <c r="O298" i="28"/>
  <c r="K298" i="28"/>
  <c r="L298" i="28" s="1"/>
  <c r="O297" i="28"/>
  <c r="K297" i="28"/>
  <c r="L297" i="28" s="1"/>
  <c r="O296" i="28"/>
  <c r="K296" i="28"/>
  <c r="L296" i="28" s="1"/>
  <c r="O295" i="28"/>
  <c r="K295" i="28"/>
  <c r="L295" i="28" s="1"/>
  <c r="O294" i="28"/>
  <c r="K294" i="28"/>
  <c r="L294" i="28" s="1"/>
  <c r="O293" i="28"/>
  <c r="K293" i="28"/>
  <c r="L293" i="28" s="1"/>
  <c r="O292" i="28"/>
  <c r="K292" i="28"/>
  <c r="L292" i="28" s="1"/>
  <c r="O291" i="28"/>
  <c r="K291" i="28"/>
  <c r="L291" i="28" s="1"/>
  <c r="O290" i="28"/>
  <c r="K290" i="28"/>
  <c r="L290" i="28" s="1"/>
  <c r="O289" i="28"/>
  <c r="K289" i="28"/>
  <c r="L289" i="28" s="1"/>
  <c r="N271" i="28"/>
  <c r="K11" i="15" s="1"/>
  <c r="J271" i="28"/>
  <c r="M269" i="28" s="1"/>
  <c r="I271" i="28"/>
  <c r="O270" i="28"/>
  <c r="K270" i="28"/>
  <c r="L270" i="28" s="1"/>
  <c r="O268" i="28"/>
  <c r="K268" i="28"/>
  <c r="L268" i="28" s="1"/>
  <c r="O267" i="28"/>
  <c r="O266" i="28"/>
  <c r="K266" i="28"/>
  <c r="L266" i="28" s="1"/>
  <c r="K12" i="15"/>
  <c r="L12" i="15" s="1"/>
  <c r="O245" i="28"/>
  <c r="K245" i="28"/>
  <c r="L245" i="28" s="1"/>
  <c r="O244" i="28"/>
  <c r="K244" i="28"/>
  <c r="L244" i="28" s="1"/>
  <c r="O243" i="28"/>
  <c r="K243" i="28"/>
  <c r="L243" i="28" s="1"/>
  <c r="O242" i="28"/>
  <c r="K242" i="28"/>
  <c r="L242" i="28" s="1"/>
  <c r="N224" i="28"/>
  <c r="K13" i="15" s="1"/>
  <c r="J224" i="28"/>
  <c r="I224" i="28"/>
  <c r="O223" i="28"/>
  <c r="K223" i="28"/>
  <c r="L223" i="28" s="1"/>
  <c r="O222" i="28"/>
  <c r="K222" i="28"/>
  <c r="L222" i="28" s="1"/>
  <c r="O221" i="28"/>
  <c r="K221" i="28"/>
  <c r="L221" i="28" s="1"/>
  <c r="O220" i="28"/>
  <c r="K220" i="28"/>
  <c r="L220" i="28" s="1"/>
  <c r="N202" i="28"/>
  <c r="J202" i="28"/>
  <c r="I202" i="28"/>
  <c r="O201" i="28"/>
  <c r="K201" i="28"/>
  <c r="L201" i="28" s="1"/>
  <c r="N183" i="28"/>
  <c r="J183" i="28"/>
  <c r="I183" i="28"/>
  <c r="O182" i="28"/>
  <c r="K182" i="28"/>
  <c r="L182" i="28" s="1"/>
  <c r="N164" i="28"/>
  <c r="J164" i="28"/>
  <c r="I164" i="28"/>
  <c r="O163" i="28"/>
  <c r="K163" i="28"/>
  <c r="L163" i="28" s="1"/>
  <c r="N144" i="28"/>
  <c r="J144" i="28"/>
  <c r="M143" i="28" s="1"/>
  <c r="I144" i="28"/>
  <c r="O143" i="28"/>
  <c r="K143" i="28"/>
  <c r="L143" i="28" s="1"/>
  <c r="N125" i="28"/>
  <c r="J125" i="28"/>
  <c r="I125" i="28"/>
  <c r="O124" i="28"/>
  <c r="K124" i="28"/>
  <c r="L124" i="28" s="1"/>
  <c r="O123" i="28"/>
  <c r="K123" i="28"/>
  <c r="L123" i="28" s="1"/>
  <c r="O122" i="28"/>
  <c r="K122" i="28"/>
  <c r="L122" i="28" s="1"/>
  <c r="O121" i="28"/>
  <c r="K121" i="28"/>
  <c r="L121" i="28" s="1"/>
  <c r="N104" i="28"/>
  <c r="J104" i="28"/>
  <c r="I104" i="28"/>
  <c r="O103" i="28"/>
  <c r="K103" i="28"/>
  <c r="L103" i="28" s="1"/>
  <c r="N85" i="28"/>
  <c r="J85" i="28"/>
  <c r="I85" i="28"/>
  <c r="O84" i="28"/>
  <c r="K84" i="28"/>
  <c r="L84" i="28" s="1"/>
  <c r="O83" i="28"/>
  <c r="K83" i="28"/>
  <c r="L83" i="28" s="1"/>
  <c r="O82" i="28"/>
  <c r="K82" i="28"/>
  <c r="L82" i="28" s="1"/>
  <c r="N64" i="28"/>
  <c r="J21" i="15"/>
  <c r="O62" i="28"/>
  <c r="L62" i="28"/>
  <c r="O61" i="28"/>
  <c r="N43" i="28"/>
  <c r="J22" i="15"/>
  <c r="O40" i="28"/>
  <c r="O39" i="28"/>
  <c r="K39" i="28"/>
  <c r="L39" i="28" s="1"/>
  <c r="N272" i="28" l="1"/>
  <c r="L22" i="15"/>
  <c r="M22" i="15"/>
  <c r="N22" i="15" s="1"/>
  <c r="M21" i="15"/>
  <c r="N21" i="15" s="1"/>
  <c r="L21" i="15"/>
  <c r="N225" i="28"/>
  <c r="L13" i="15"/>
  <c r="J20" i="15"/>
  <c r="M83" i="28"/>
  <c r="M84" i="28"/>
  <c r="M85" i="28"/>
  <c r="M82" i="28"/>
  <c r="M202" i="28"/>
  <c r="M201" i="28"/>
  <c r="M104" i="28"/>
  <c r="M103" i="28"/>
  <c r="J11" i="15"/>
  <c r="M267" i="28"/>
  <c r="M266" i="28"/>
  <c r="M268" i="28"/>
  <c r="M270" i="28"/>
  <c r="M271" i="28"/>
  <c r="J18" i="15"/>
  <c r="M123" i="28"/>
  <c r="M124" i="28"/>
  <c r="M125" i="28"/>
  <c r="M122" i="28"/>
  <c r="M121" i="28"/>
  <c r="M164" i="28"/>
  <c r="M163" i="28"/>
  <c r="N16" i="18"/>
  <c r="M183" i="28"/>
  <c r="M182" i="28"/>
  <c r="J13" i="15"/>
  <c r="M13" i="15" s="1"/>
  <c r="N13" i="15" s="1"/>
  <c r="M221" i="28"/>
  <c r="M220" i="28"/>
  <c r="M222" i="28"/>
  <c r="M223" i="28"/>
  <c r="M224" i="28"/>
  <c r="N249" i="28"/>
  <c r="L10" i="15"/>
  <c r="E12" i="18"/>
  <c r="J324" i="28"/>
  <c r="E23" i="18"/>
  <c r="J65" i="28"/>
  <c r="E22" i="18"/>
  <c r="J86" i="28"/>
  <c r="M10" i="15"/>
  <c r="N10" i="15" s="1"/>
  <c r="E24" i="18"/>
  <c r="J44" i="28"/>
  <c r="J15" i="15"/>
  <c r="M15" i="15" s="1"/>
  <c r="N15" i="15" s="1"/>
  <c r="N17" i="18"/>
  <c r="L21" i="18"/>
  <c r="L43" i="18" s="1"/>
  <c r="J19" i="15"/>
  <c r="N19" i="18"/>
  <c r="J17" i="15"/>
  <c r="N18" i="18"/>
  <c r="J16" i="15"/>
  <c r="J14" i="15"/>
  <c r="O271" i="28"/>
  <c r="K323" i="28"/>
  <c r="L323" i="28" s="1"/>
  <c r="O323" i="28"/>
  <c r="K271" i="28"/>
  <c r="L271" i="28" s="1"/>
  <c r="O224" i="28"/>
  <c r="K248" i="28"/>
  <c r="L248" i="28" s="1"/>
  <c r="O248" i="28"/>
  <c r="O202" i="28"/>
  <c r="K224" i="28"/>
  <c r="L224" i="28" s="1"/>
  <c r="K202" i="28"/>
  <c r="L202" i="28" s="1"/>
  <c r="K183" i="28"/>
  <c r="L183" i="28" s="1"/>
  <c r="O183" i="28"/>
  <c r="K164" i="28"/>
  <c r="L164" i="28" s="1"/>
  <c r="O164" i="28"/>
  <c r="O144" i="28"/>
  <c r="K144" i="28"/>
  <c r="L144" i="28" s="1"/>
  <c r="K125" i="28"/>
  <c r="L125" i="28" s="1"/>
  <c r="O85" i="28"/>
  <c r="O125" i="28"/>
  <c r="K64" i="28"/>
  <c r="L64" i="28" s="1"/>
  <c r="K104" i="28"/>
  <c r="L104" i="28" s="1"/>
  <c r="O104" i="28"/>
  <c r="K85" i="28"/>
  <c r="L85" i="28" s="1"/>
  <c r="O64" i="28"/>
  <c r="K43" i="28"/>
  <c r="L43" i="28" s="1"/>
  <c r="O43" i="28"/>
  <c r="L18" i="15" l="1"/>
  <c r="M18" i="15"/>
  <c r="N18" i="15" s="1"/>
  <c r="L16" i="15"/>
  <c r="M16" i="15"/>
  <c r="N16" i="15" s="1"/>
  <c r="N184" i="28"/>
  <c r="M14" i="15"/>
  <c r="N14" i="15" s="1"/>
  <c r="E13" i="18"/>
  <c r="M11" i="15"/>
  <c r="N11" i="15" s="1"/>
  <c r="L11" i="15"/>
  <c r="M19" i="15"/>
  <c r="N19" i="15" s="1"/>
  <c r="L19" i="15"/>
  <c r="L17" i="15"/>
  <c r="M17" i="15"/>
  <c r="N17" i="15" s="1"/>
  <c r="M20" i="15"/>
  <c r="N20" i="15" s="1"/>
  <c r="L20" i="15"/>
  <c r="J272" i="28"/>
  <c r="J225" i="28"/>
  <c r="E15" i="18"/>
  <c r="E18" i="23" s="1"/>
  <c r="E20" i="18"/>
  <c r="J126" i="28"/>
  <c r="N203" i="28"/>
  <c r="J203" i="28"/>
  <c r="J165" i="28"/>
  <c r="E21" i="18"/>
  <c r="J105" i="28"/>
  <c r="K14" i="15"/>
  <c r="L14" i="15" s="1"/>
  <c r="J184" i="28"/>
  <c r="J145" i="28"/>
  <c r="M144" i="28" s="1"/>
  <c r="K15" i="15"/>
  <c r="L15" i="15" s="1"/>
  <c r="E17" i="18"/>
  <c r="E18" i="18"/>
  <c r="E19" i="18"/>
  <c r="E16" i="18"/>
  <c r="N21" i="28"/>
  <c r="N329" i="28" s="1"/>
  <c r="O330" i="28" s="1"/>
  <c r="J21" i="28"/>
  <c r="I21" i="28"/>
  <c r="O20" i="28"/>
  <c r="K20" i="28"/>
  <c r="L20" i="28" s="1"/>
  <c r="O19" i="28"/>
  <c r="K19" i="28"/>
  <c r="L19" i="28" s="1"/>
  <c r="E22" i="23" l="1"/>
  <c r="M20" i="28"/>
  <c r="M21" i="28"/>
  <c r="M19" i="28"/>
  <c r="E16" i="23"/>
  <c r="L16" i="23"/>
  <c r="E26" i="23"/>
  <c r="N25" i="18"/>
  <c r="N43" i="18" s="1"/>
  <c r="J23" i="15"/>
  <c r="J329" i="28"/>
  <c r="E14" i="23"/>
  <c r="K21" i="28"/>
  <c r="L21" i="28" s="1"/>
  <c r="O21" i="28"/>
  <c r="M23" i="15" l="1"/>
  <c r="N23" i="15" s="1"/>
  <c r="L23" i="15"/>
  <c r="E25" i="18"/>
  <c r="J22" i="28"/>
  <c r="B30" i="8"/>
  <c r="B36" i="8" s="1"/>
  <c r="E10" i="23"/>
  <c r="E24" i="23" l="1"/>
  <c r="E43" i="18"/>
  <c r="B14" i="8"/>
  <c r="K14" i="23" l="1"/>
  <c r="M8" i="23"/>
  <c r="M16" i="23"/>
  <c r="F14" i="23"/>
  <c r="C25" i="8"/>
  <c r="C43" i="8" s="1"/>
  <c r="B25" i="8"/>
  <c r="B43" i="8" s="1"/>
  <c r="C30" i="8"/>
  <c r="C36" i="8" s="1"/>
  <c r="F36" i="8" s="1"/>
  <c r="E44" i="8"/>
  <c r="D13" i="18"/>
  <c r="D14" i="18"/>
  <c r="D15" i="18"/>
  <c r="D16" i="18"/>
  <c r="D17" i="18"/>
  <c r="D18" i="18"/>
  <c r="D19" i="18"/>
  <c r="D20" i="18"/>
  <c r="D21" i="18"/>
  <c r="D22" i="18"/>
  <c r="D23" i="18"/>
  <c r="C13" i="18"/>
  <c r="C14" i="18"/>
  <c r="C15" i="18"/>
  <c r="C16" i="18"/>
  <c r="C17" i="18"/>
  <c r="C18" i="18"/>
  <c r="C19" i="18"/>
  <c r="C20" i="18"/>
  <c r="C21" i="18"/>
  <c r="C22" i="18"/>
  <c r="C23" i="18"/>
  <c r="B13" i="18"/>
  <c r="B14" i="18"/>
  <c r="B15" i="18"/>
  <c r="B16" i="18"/>
  <c r="B17" i="18"/>
  <c r="B18" i="18"/>
  <c r="B19" i="18"/>
  <c r="B20" i="18"/>
  <c r="B21" i="18"/>
  <c r="B22" i="18"/>
  <c r="B23" i="18"/>
  <c r="A13" i="18"/>
  <c r="A14" i="18"/>
  <c r="A15" i="18"/>
  <c r="A16" i="18"/>
  <c r="A17" i="18"/>
  <c r="A18" i="18"/>
  <c r="A19" i="18"/>
  <c r="A20" i="18"/>
  <c r="A21" i="18"/>
  <c r="A22" i="18"/>
  <c r="A23" i="18"/>
  <c r="B17" i="8"/>
  <c r="D43" i="8" l="1"/>
  <c r="F30" i="8"/>
  <c r="B13" i="8"/>
  <c r="B12" i="8" s="1"/>
  <c r="D7" i="23" s="1"/>
  <c r="D31" i="8"/>
  <c r="E31" i="8" s="1"/>
  <c r="D32" i="8"/>
  <c r="E32" i="8" s="1"/>
  <c r="D33" i="8"/>
  <c r="E33" i="8" s="1"/>
  <c r="D34" i="8"/>
  <c r="E34" i="8" s="1"/>
  <c r="D35" i="8"/>
  <c r="E35" i="8" s="1"/>
  <c r="D15" i="8"/>
  <c r="E15" i="8" s="1"/>
  <c r="D16" i="8"/>
  <c r="E16" i="8" s="1"/>
  <c r="D18" i="8"/>
  <c r="E18" i="8" s="1"/>
  <c r="D19" i="8"/>
  <c r="E19" i="8" s="1"/>
  <c r="D20" i="8"/>
  <c r="E20" i="8" s="1"/>
  <c r="D21" i="8"/>
  <c r="E21" i="8" s="1"/>
  <c r="D22" i="8"/>
  <c r="E22" i="8" s="1"/>
  <c r="D23" i="8"/>
  <c r="E23" i="8" s="1"/>
  <c r="D24" i="8"/>
  <c r="E24" i="8" s="1"/>
  <c r="D26" i="8"/>
  <c r="E26" i="8" s="1"/>
  <c r="D27" i="8"/>
  <c r="E27" i="8" s="1"/>
  <c r="D10" i="23"/>
  <c r="D8" i="23"/>
  <c r="E8" i="23"/>
  <c r="D9" i="23" l="1"/>
  <c r="D11" i="23" s="1"/>
  <c r="D25" i="23" s="1"/>
  <c r="P14" i="18"/>
  <c r="R14" i="18" s="1"/>
  <c r="P15" i="18"/>
  <c r="R15" i="18" s="1"/>
  <c r="P16" i="18"/>
  <c r="R16" i="18" s="1"/>
  <c r="P17" i="18"/>
  <c r="R17" i="18" s="1"/>
  <c r="P18" i="18"/>
  <c r="R18" i="18" s="1"/>
  <c r="P19" i="18"/>
  <c r="R19" i="18" s="1"/>
  <c r="P20" i="18"/>
  <c r="R20" i="18" s="1"/>
  <c r="P21" i="18"/>
  <c r="R21" i="18" s="1"/>
  <c r="P22" i="18"/>
  <c r="R22" i="18" s="1"/>
  <c r="P23" i="18"/>
  <c r="R23" i="18" s="1"/>
  <c r="C14" i="8" l="1"/>
  <c r="C17" i="8"/>
  <c r="D17" i="8" s="1"/>
  <c r="E17" i="8" s="1"/>
  <c r="K24" i="15"/>
  <c r="A32" i="15"/>
  <c r="K25" i="15" l="1"/>
  <c r="C13" i="8"/>
  <c r="D13" i="8" s="1"/>
  <c r="E13" i="8" s="1"/>
  <c r="D14" i="8"/>
  <c r="E14" i="8" s="1"/>
  <c r="F26" i="23"/>
  <c r="F24" i="23"/>
  <c r="F22" i="23"/>
  <c r="F20" i="23"/>
  <c r="F18" i="23"/>
  <c r="F16" i="23"/>
  <c r="C12" i="8" l="1"/>
  <c r="E7" i="23" s="1"/>
  <c r="F7" i="23" l="1"/>
  <c r="E9" i="23"/>
  <c r="E11" i="23" s="1"/>
  <c r="C11" i="8"/>
  <c r="A12" i="18"/>
  <c r="C42" i="8" l="1"/>
  <c r="C28" i="8"/>
  <c r="F11" i="8" s="1"/>
  <c r="C44" i="8"/>
  <c r="D25" i="8"/>
  <c r="E25" i="8" s="1"/>
  <c r="F8" i="23"/>
  <c r="F17" i="8" l="1"/>
  <c r="F21" i="8"/>
  <c r="F14" i="8"/>
  <c r="F12" i="8"/>
  <c r="F13" i="8"/>
  <c r="F22" i="8"/>
  <c r="F16" i="8"/>
  <c r="F24" i="8"/>
  <c r="F26" i="8"/>
  <c r="F23" i="8"/>
  <c r="F20" i="8"/>
  <c r="F28" i="8"/>
  <c r="F25" i="8"/>
  <c r="F27" i="8"/>
  <c r="F19" i="8"/>
  <c r="F18" i="8"/>
  <c r="F15" i="8"/>
  <c r="A4" i="15"/>
  <c r="A3" i="21"/>
  <c r="A31" i="15"/>
  <c r="A30" i="15"/>
  <c r="F10" i="14"/>
  <c r="E10" i="14"/>
  <c r="D10" i="14"/>
  <c r="E13" i="14" l="1"/>
  <c r="E15" i="14"/>
  <c r="E17" i="14"/>
  <c r="E19" i="14"/>
  <c r="E21" i="14"/>
  <c r="E23" i="14"/>
  <c r="E25" i="14"/>
  <c r="E12" i="14"/>
  <c r="E14" i="14"/>
  <c r="E16" i="14"/>
  <c r="E18" i="14"/>
  <c r="E20" i="14"/>
  <c r="E22" i="14"/>
  <c r="E24" i="14"/>
  <c r="E26" i="14"/>
  <c r="E11" i="14"/>
  <c r="D12" i="14"/>
  <c r="D14" i="14"/>
  <c r="D11" i="14"/>
  <c r="D13" i="14"/>
  <c r="D15" i="14"/>
  <c r="D17" i="14"/>
  <c r="D21" i="14"/>
  <c r="D25" i="14"/>
  <c r="D16" i="14"/>
  <c r="D20" i="14"/>
  <c r="D24" i="14"/>
  <c r="D19" i="14"/>
  <c r="D23" i="14"/>
  <c r="D18" i="14"/>
  <c r="D22" i="14"/>
  <c r="D26" i="14"/>
  <c r="F11" i="14"/>
  <c r="F13" i="14"/>
  <c r="F12" i="14"/>
  <c r="F14" i="14"/>
  <c r="F16" i="14"/>
  <c r="F18" i="14"/>
  <c r="F22" i="14"/>
  <c r="F26" i="14"/>
  <c r="F17" i="14"/>
  <c r="F21" i="14"/>
  <c r="F25" i="14"/>
  <c r="F15" i="14"/>
  <c r="F20" i="14"/>
  <c r="F24" i="14"/>
  <c r="F19" i="14"/>
  <c r="F23" i="14"/>
  <c r="B11" i="8"/>
  <c r="D12" i="8"/>
  <c r="E12" i="8" s="1"/>
  <c r="E27" i="14" l="1"/>
  <c r="D27" i="14"/>
  <c r="F27" i="14"/>
  <c r="B42" i="8"/>
  <c r="B28" i="8"/>
  <c r="D11" i="8"/>
  <c r="E11" i="8" s="1"/>
  <c r="K9" i="23"/>
  <c r="B44" i="8" l="1"/>
  <c r="D44" i="8" s="1"/>
  <c r="D42" i="8"/>
  <c r="J24" i="15"/>
  <c r="J25" i="15" l="1"/>
  <c r="L25" i="15" s="1"/>
  <c r="L24" i="15"/>
  <c r="L9" i="23"/>
  <c r="M9" i="23" s="1"/>
  <c r="F10" i="23"/>
  <c r="K17" i="23"/>
  <c r="P24" i="18"/>
  <c r="R24" i="18" s="1"/>
  <c r="P25" i="18"/>
  <c r="R25" i="18" s="1"/>
  <c r="P26" i="18"/>
  <c r="R26" i="18" s="1"/>
  <c r="P27" i="18"/>
  <c r="R27" i="18" s="1"/>
  <c r="P28" i="18"/>
  <c r="R28" i="18" s="1"/>
  <c r="P29" i="18"/>
  <c r="R29" i="18" s="1"/>
  <c r="P30" i="18"/>
  <c r="R30" i="18" s="1"/>
  <c r="P31" i="18"/>
  <c r="R31" i="18" s="1"/>
  <c r="P32" i="18"/>
  <c r="R32" i="18" s="1"/>
  <c r="P33" i="18"/>
  <c r="R33" i="18" s="1"/>
  <c r="P34" i="18"/>
  <c r="R34" i="18" s="1"/>
  <c r="P35" i="18"/>
  <c r="R35" i="18" s="1"/>
  <c r="P36" i="18"/>
  <c r="R36" i="18" s="1"/>
  <c r="P37" i="18"/>
  <c r="R37" i="18" s="1"/>
  <c r="P38" i="18"/>
  <c r="R38" i="18" s="1"/>
  <c r="P39" i="18"/>
  <c r="R39" i="18" s="1"/>
  <c r="P40" i="18"/>
  <c r="R40" i="18" s="1"/>
  <c r="P41" i="18"/>
  <c r="R41" i="18" s="1"/>
  <c r="P42" i="18"/>
  <c r="R42" i="18" s="1"/>
  <c r="A40" i="18" l="1"/>
  <c r="B40" i="18"/>
  <c r="C40" i="18"/>
  <c r="D40" i="18"/>
  <c r="A41" i="18"/>
  <c r="B41" i="18"/>
  <c r="C41" i="18"/>
  <c r="D41" i="18"/>
  <c r="A42" i="18"/>
  <c r="B42" i="18"/>
  <c r="C42" i="18"/>
  <c r="D42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I24" i="15"/>
  <c r="R11" i="14"/>
  <c r="R12" i="14" s="1"/>
  <c r="R13" i="14"/>
  <c r="R14" i="14" s="1"/>
  <c r="R15" i="14" s="1"/>
  <c r="R16" i="14" s="1"/>
  <c r="R17" i="14" s="1"/>
  <c r="R18" i="14" s="1"/>
  <c r="R19" i="14" s="1"/>
  <c r="R20" i="14" s="1"/>
  <c r="R21" i="14" s="1"/>
  <c r="R22" i="14" s="1"/>
  <c r="R23" i="14" s="1"/>
  <c r="R24" i="14"/>
  <c r="R25" i="14" s="1"/>
  <c r="R26" i="14" s="1"/>
  <c r="P10" i="14"/>
  <c r="O10" i="14"/>
  <c r="N10" i="14"/>
  <c r="M10" i="14"/>
  <c r="L10" i="14"/>
  <c r="K10" i="14"/>
  <c r="J10" i="14"/>
  <c r="I10" i="14"/>
  <c r="H10" i="14"/>
  <c r="G10" i="14"/>
  <c r="C10" i="14"/>
  <c r="C12" i="14" l="1"/>
  <c r="C14" i="14"/>
  <c r="C16" i="14"/>
  <c r="C18" i="14"/>
  <c r="C20" i="14"/>
  <c r="C22" i="14"/>
  <c r="C24" i="14"/>
  <c r="C26" i="14"/>
  <c r="C13" i="14"/>
  <c r="C15" i="14"/>
  <c r="C17" i="14"/>
  <c r="C19" i="14"/>
  <c r="C21" i="14"/>
  <c r="C23" i="14"/>
  <c r="C25" i="14"/>
  <c r="J11" i="14"/>
  <c r="J13" i="14"/>
  <c r="J12" i="14"/>
  <c r="J14" i="14"/>
  <c r="J16" i="14"/>
  <c r="J20" i="14"/>
  <c r="J24" i="14"/>
  <c r="J19" i="14"/>
  <c r="J23" i="14"/>
  <c r="J18" i="14"/>
  <c r="J22" i="14"/>
  <c r="J26" i="14"/>
  <c r="J15" i="14"/>
  <c r="J17" i="14"/>
  <c r="J21" i="14"/>
  <c r="J25" i="14"/>
  <c r="G12" i="14"/>
  <c r="G14" i="14"/>
  <c r="G16" i="14"/>
  <c r="G18" i="14"/>
  <c r="G20" i="14"/>
  <c r="G22" i="14"/>
  <c r="G24" i="14"/>
  <c r="G26" i="14"/>
  <c r="G13" i="14"/>
  <c r="G15" i="14"/>
  <c r="G17" i="14"/>
  <c r="G19" i="14"/>
  <c r="G21" i="14"/>
  <c r="G23" i="14"/>
  <c r="G25" i="14"/>
  <c r="G11" i="14"/>
  <c r="K12" i="14"/>
  <c r="K14" i="14"/>
  <c r="K16" i="14"/>
  <c r="K18" i="14"/>
  <c r="K20" i="14"/>
  <c r="K22" i="14"/>
  <c r="K24" i="14"/>
  <c r="K26" i="14"/>
  <c r="K13" i="14"/>
  <c r="K15" i="14"/>
  <c r="K17" i="14"/>
  <c r="K19" i="14"/>
  <c r="K21" i="14"/>
  <c r="K23" i="14"/>
  <c r="K25" i="14"/>
  <c r="K11" i="14"/>
  <c r="O12" i="14"/>
  <c r="O14" i="14"/>
  <c r="O16" i="14"/>
  <c r="O18" i="14"/>
  <c r="O20" i="14"/>
  <c r="O22" i="14"/>
  <c r="O24" i="14"/>
  <c r="O26" i="14"/>
  <c r="O13" i="14"/>
  <c r="O15" i="14"/>
  <c r="O17" i="14"/>
  <c r="O19" i="14"/>
  <c r="O21" i="14"/>
  <c r="O23" i="14"/>
  <c r="O25" i="14"/>
  <c r="O11" i="14"/>
  <c r="N11" i="14"/>
  <c r="N13" i="14"/>
  <c r="N12" i="14"/>
  <c r="N14" i="14"/>
  <c r="N16" i="14"/>
  <c r="N15" i="14"/>
  <c r="N18" i="14"/>
  <c r="N22" i="14"/>
  <c r="N26" i="14"/>
  <c r="N17" i="14"/>
  <c r="N21" i="14"/>
  <c r="N25" i="14"/>
  <c r="N20" i="14"/>
  <c r="N24" i="14"/>
  <c r="N19" i="14"/>
  <c r="N23" i="14"/>
  <c r="H12" i="14"/>
  <c r="H11" i="14"/>
  <c r="H13" i="14"/>
  <c r="H15" i="14"/>
  <c r="H19" i="14"/>
  <c r="H23" i="14"/>
  <c r="H18" i="14"/>
  <c r="H22" i="14"/>
  <c r="H16" i="14"/>
  <c r="H17" i="14"/>
  <c r="H21" i="14"/>
  <c r="H25" i="14"/>
  <c r="H14" i="14"/>
  <c r="H20" i="14"/>
  <c r="H24" i="14"/>
  <c r="H26" i="14"/>
  <c r="L12" i="14"/>
  <c r="L11" i="14"/>
  <c r="L13" i="14"/>
  <c r="L15" i="14"/>
  <c r="L14" i="14"/>
  <c r="L17" i="14"/>
  <c r="L21" i="14"/>
  <c r="L25" i="14"/>
  <c r="L20" i="14"/>
  <c r="L24" i="14"/>
  <c r="L19" i="14"/>
  <c r="L23" i="14"/>
  <c r="L16" i="14"/>
  <c r="L18" i="14"/>
  <c r="L22" i="14"/>
  <c r="L26" i="14"/>
  <c r="P12" i="14"/>
  <c r="P11" i="14"/>
  <c r="P13" i="14"/>
  <c r="P15" i="14"/>
  <c r="P16" i="14"/>
  <c r="P19" i="14"/>
  <c r="P23" i="14"/>
  <c r="P14" i="14"/>
  <c r="P18" i="14"/>
  <c r="P22" i="14"/>
  <c r="P26" i="14"/>
  <c r="P17" i="14"/>
  <c r="P21" i="14"/>
  <c r="P25" i="14"/>
  <c r="P20" i="14"/>
  <c r="P24" i="14"/>
  <c r="I13" i="14"/>
  <c r="I15" i="14"/>
  <c r="I17" i="14"/>
  <c r="I19" i="14"/>
  <c r="I21" i="14"/>
  <c r="I23" i="14"/>
  <c r="I25" i="14"/>
  <c r="I12" i="14"/>
  <c r="I14" i="14"/>
  <c r="I16" i="14"/>
  <c r="I18" i="14"/>
  <c r="I20" i="14"/>
  <c r="I22" i="14"/>
  <c r="I24" i="14"/>
  <c r="I26" i="14"/>
  <c r="I11" i="14"/>
  <c r="M13" i="14"/>
  <c r="M15" i="14"/>
  <c r="M17" i="14"/>
  <c r="M19" i="14"/>
  <c r="M21" i="14"/>
  <c r="M23" i="14"/>
  <c r="M25" i="14"/>
  <c r="M12" i="14"/>
  <c r="M14" i="14"/>
  <c r="M16" i="14"/>
  <c r="M18" i="14"/>
  <c r="M20" i="14"/>
  <c r="M22" i="14"/>
  <c r="M24" i="14"/>
  <c r="M26" i="14"/>
  <c r="M11" i="14"/>
  <c r="I25" i="15"/>
  <c r="M24" i="15"/>
  <c r="N24" i="15" s="1"/>
  <c r="C11" i="14"/>
  <c r="D30" i="8"/>
  <c r="E30" i="8" s="1"/>
  <c r="E39" i="18"/>
  <c r="T39" i="18" s="1"/>
  <c r="E35" i="18"/>
  <c r="T35" i="18" s="1"/>
  <c r="E31" i="18"/>
  <c r="T31" i="18" s="1"/>
  <c r="E27" i="18"/>
  <c r="T27" i="18" s="1"/>
  <c r="E42" i="18"/>
  <c r="T42" i="18" s="1"/>
  <c r="E38" i="18"/>
  <c r="T38" i="18" s="1"/>
  <c r="E34" i="18"/>
  <c r="T34" i="18" s="1"/>
  <c r="E30" i="18"/>
  <c r="T30" i="18" s="1"/>
  <c r="E26" i="18"/>
  <c r="T26" i="18" s="1"/>
  <c r="E41" i="18"/>
  <c r="T41" i="18" s="1"/>
  <c r="E37" i="18"/>
  <c r="T37" i="18" s="1"/>
  <c r="E33" i="18"/>
  <c r="T33" i="18" s="1"/>
  <c r="E29" i="18"/>
  <c r="T29" i="18" s="1"/>
  <c r="E40" i="18"/>
  <c r="T40" i="18" s="1"/>
  <c r="E36" i="18"/>
  <c r="T36" i="18" s="1"/>
  <c r="E32" i="18"/>
  <c r="T32" i="18" s="1"/>
  <c r="E28" i="18"/>
  <c r="T28" i="18" s="1"/>
  <c r="C27" i="14" l="1"/>
  <c r="J27" i="14"/>
  <c r="N27" i="14"/>
  <c r="M27" i="14"/>
  <c r="I27" i="14"/>
  <c r="O27" i="14"/>
  <c r="K27" i="14"/>
  <c r="G27" i="14"/>
  <c r="P27" i="14"/>
  <c r="L27" i="14"/>
  <c r="H27" i="14"/>
  <c r="F32" i="8"/>
  <c r="F31" i="8"/>
  <c r="F34" i="8"/>
  <c r="F33" i="8"/>
  <c r="F35" i="8"/>
  <c r="Q27" i="14" l="1"/>
  <c r="E21" i="23"/>
  <c r="E27" i="23"/>
  <c r="E19" i="23"/>
  <c r="E25" i="23"/>
  <c r="E17" i="23"/>
  <c r="E23" i="23"/>
  <c r="E15" i="23"/>
  <c r="C37" i="8"/>
  <c r="P12" i="18"/>
  <c r="Q46" i="18" l="1"/>
  <c r="F43" i="8"/>
  <c r="G43" i="8" s="1"/>
  <c r="D26" i="18" l="1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12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12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12" i="18"/>
  <c r="D36" i="8" l="1"/>
  <c r="E36" i="8" s="1"/>
  <c r="R12" i="18"/>
  <c r="Q15" i="14" l="1"/>
  <c r="Q18" i="14"/>
  <c r="Q23" i="14"/>
  <c r="Q20" i="14"/>
  <c r="Q14" i="14"/>
  <c r="Q24" i="14"/>
  <c r="Q26" i="14"/>
  <c r="Q21" i="14"/>
  <c r="Q16" i="14"/>
  <c r="Q12" i="14"/>
  <c r="Q22" i="14"/>
  <c r="Q13" i="14"/>
  <c r="Q25" i="14"/>
  <c r="Q17" i="14"/>
  <c r="Q19" i="14"/>
  <c r="Q11" i="14"/>
  <c r="D28" i="8" l="1"/>
  <c r="E28" i="8" s="1"/>
  <c r="B37" i="8"/>
  <c r="K15" i="23"/>
  <c r="D31" i="21" s="1"/>
  <c r="F9" i="23" l="1"/>
  <c r="D15" i="23"/>
  <c r="F15" i="23" s="1"/>
  <c r="D27" i="23" l="1"/>
  <c r="F27" i="23" s="1"/>
  <c r="D19" i="23"/>
  <c r="F19" i="23" s="1"/>
  <c r="D17" i="23"/>
  <c r="F17" i="23" s="1"/>
  <c r="D21" i="23"/>
  <c r="F21" i="23" s="1"/>
  <c r="F25" i="23"/>
  <c r="D23" i="23"/>
  <c r="F23" i="23" s="1"/>
  <c r="F11" i="23"/>
  <c r="D37" i="8" l="1"/>
  <c r="P13" i="18"/>
  <c r="G43" i="18"/>
  <c r="R13" i="18" l="1"/>
  <c r="P43" i="18"/>
  <c r="F42" i="8" s="1"/>
  <c r="L7" i="23"/>
  <c r="M7" i="23" s="1"/>
  <c r="L17" i="23"/>
  <c r="M17" i="23" s="1"/>
  <c r="F44" i="8" l="1"/>
  <c r="G44" i="8" s="1"/>
  <c r="G42" i="8"/>
  <c r="L14" i="23"/>
  <c r="M14" i="23" s="1"/>
  <c r="R43" i="18"/>
  <c r="P44" i="18" s="1"/>
  <c r="L15" i="23"/>
  <c r="S39" i="18" l="1"/>
  <c r="N44" i="18"/>
  <c r="O44" i="18"/>
  <c r="S32" i="18"/>
  <c r="S38" i="18"/>
  <c r="S33" i="18"/>
  <c r="S26" i="18"/>
  <c r="S37" i="18"/>
  <c r="L44" i="18"/>
  <c r="S28" i="18"/>
  <c r="M44" i="18"/>
  <c r="Q44" i="18"/>
  <c r="S41" i="18"/>
  <c r="H44" i="18"/>
  <c r="S12" i="18"/>
  <c r="S36" i="18"/>
  <c r="S31" i="18"/>
  <c r="S27" i="18"/>
  <c r="S30" i="18"/>
  <c r="R44" i="18"/>
  <c r="S40" i="18"/>
  <c r="S34" i="18"/>
  <c r="S35" i="18"/>
  <c r="T43" i="18"/>
  <c r="K44" i="18"/>
  <c r="J44" i="18"/>
  <c r="I44" i="18"/>
  <c r="S29" i="18"/>
  <c r="S42" i="18"/>
  <c r="S20" i="18"/>
  <c r="S15" i="18"/>
  <c r="S19" i="18"/>
  <c r="S22" i="18"/>
  <c r="S23" i="18"/>
  <c r="S16" i="18"/>
  <c r="S21" i="18"/>
  <c r="S13" i="18"/>
  <c r="S25" i="18"/>
  <c r="S24" i="18"/>
  <c r="S18" i="18"/>
  <c r="S17" i="18"/>
  <c r="S14" i="18"/>
  <c r="G44" i="18"/>
  <c r="S43" i="18"/>
</calcChain>
</file>

<file path=xl/comments1.xml><?xml version="1.0" encoding="utf-8"?>
<comments xmlns="http://schemas.openxmlformats.org/spreadsheetml/2006/main">
  <authors>
    <author>Gustavo Milhomem Brito Menezes</author>
    <author>Flavia Rios Costa</author>
    <author>Tania Mara Chaves Daldegan</author>
  </authors>
  <commentList>
    <comment ref="A8" authorId="0" shape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12"/>
            <color indexed="81"/>
            <rFont val="Tahoma"/>
            <family val="2"/>
          </rPr>
          <t xml:space="preserve">P= Projeto                        A= Atividade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12"/>
            <color indexed="81"/>
            <rFont val="Tahoma"/>
            <family val="2"/>
          </rPr>
          <t>Para os CAU Básicos, quando houver utilização do Fundo de Apoio selecionar com o X</t>
        </r>
      </text>
    </comment>
    <comment ref="D8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2018, conforme descritivo no Anexo 1.4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12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 no âmbito das perspectivas de </t>
        </r>
        <r>
          <rPr>
            <b/>
            <sz val="12"/>
            <color indexed="10"/>
            <rFont val="Tahoma"/>
            <family val="2"/>
          </rPr>
          <t>Processos Internos, Alavancadores e Pessoas e Infraestrutura.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 no âmbito das perspectivas de </t>
        </r>
        <r>
          <rPr>
            <b/>
            <sz val="12"/>
            <color indexed="10"/>
            <rFont val="Tahoma"/>
            <family val="2"/>
          </rPr>
          <t>Processos Internos, Alavancadores e Pessoas e Infraestrutura.</t>
        </r>
      </text>
    </comment>
    <comment ref="H8" authorId="0" shapeId="0">
      <text>
        <r>
          <rPr>
            <b/>
            <sz val="12"/>
            <color indexed="81"/>
            <rFont val="Tahoma"/>
            <family val="2"/>
          </rPr>
          <t xml:space="preserve">São os efeitos que devem ser produzidos com a execução do projeto, dentro do seu horizonte do tempo. Refletem o objetivo geral do projeto e representam o seu desdobramento em metas mensuráveis. Resultado = Transformação + Indicador + Meta + Prazo, conforme descritivo no Anexo 1.4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I8" authorId="0" shapeId="0">
      <text>
        <r>
          <rPr>
            <b/>
            <sz val="12"/>
            <color indexed="81"/>
            <rFont val="Tahoma"/>
            <family val="2"/>
          </rPr>
          <t xml:space="preserve">Os valores devem ser iguais do Plano de Ação da Programação 2017 aprovado. Caso tenha feito a Reprogramação 2017 considerar os valores aprovados da Reprogramação 2017. 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12"/>
            <color indexed="81"/>
            <rFont val="Tahoma"/>
            <family val="2"/>
          </rPr>
          <t xml:space="preserve">Valores  dos Projetos/Atividades do Plano de Ação 2018, conforme descritivo no Anexo 1.4
</t>
        </r>
      </text>
    </comment>
    <comment ref="K8" authorId="1" shapeId="0">
      <text>
        <r>
          <rPr>
            <b/>
            <sz val="12"/>
            <color indexed="81"/>
            <rFont val="Tahoma"/>
            <family val="2"/>
          </rPr>
          <t>Para os CAU Básicos : Valores do Fundo de Apoio distribuídos por Projeto/Atividade. Vale a ressalva que a Atividade do CSC deve ser pago com o Fundo de Apo</t>
        </r>
        <r>
          <rPr>
            <sz val="12"/>
            <color indexed="81"/>
            <rFont val="Tahoma"/>
            <family val="2"/>
          </rPr>
          <t>io.</t>
        </r>
      </text>
    </comment>
    <comment ref="L8" authorId="2" shapeId="0">
      <text>
        <r>
          <rPr>
            <b/>
            <sz val="9"/>
            <color indexed="81"/>
            <rFont val="Segoe UI"/>
            <family val="2"/>
          </rPr>
          <t>Não considerar o valor da despesa de capital no cálculo do percentual.</t>
        </r>
      </text>
    </comment>
  </commentList>
</comments>
</file>

<file path=xl/comments2.xml><?xml version="1.0" encoding="utf-8"?>
<comments xmlns="http://schemas.openxmlformats.org/spreadsheetml/2006/main">
  <authors>
    <author>Gustavo Milhomem Brito Menezes</author>
    <author>Flavia Rios Costa</author>
    <author>Tania Mara Chaves Daldegan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 xml:space="preserve">Os valores devem ser iguais do Plano de Ação da Programação 2017 aprovado. Caso tenha feito a Reprogramação 2017 considerar os valores aprovados da Reprogramação 2017. 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 Os valores devem ser iguais das Diretrizes 2018. </t>
        </r>
      </text>
    </comment>
    <comment ref="A14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</text>
    </comment>
    <comment ref="A17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1" shapeId="0">
      <text>
        <r>
          <rPr>
            <b/>
            <sz val="10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Siccau/Siscont.net.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4" authorId="1" shapeId="0">
      <text>
        <r>
          <rPr>
            <b/>
            <sz val="11"/>
            <color indexed="81"/>
            <rFont val="Tahoma"/>
            <family val="2"/>
          </rPr>
          <t>Valor do APORTE DO CSC +  FUNDO DE RESERVA DO CSC.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1" authorId="2" shapeId="0">
      <text>
        <r>
          <rPr>
            <b/>
            <sz val="9"/>
            <color indexed="81"/>
            <rFont val="Segoe UI"/>
            <family val="2"/>
          </rPr>
          <t>Valores conforme o anexo 1.3 da Programação (ou Reprogramação) 2018</t>
        </r>
      </text>
    </comment>
  </commentList>
</comments>
</file>

<file path=xl/comments3.xml><?xml version="1.0" encoding="utf-8"?>
<comments xmlns="http://schemas.openxmlformats.org/spreadsheetml/2006/main">
  <authors>
    <author>Gustavo Milhomem Brito Menezes</author>
    <author>Tania Mara Chaves Daldegan</author>
  </authors>
  <commentList>
    <comment ref="B7" authorId="0" shapeId="0">
      <text>
        <r>
          <rPr>
            <b/>
            <sz val="11"/>
            <color indexed="81"/>
            <rFont val="Tahoma"/>
            <family val="2"/>
          </rPr>
          <t>Vinculada as Receitas de Arrecadação do Anexo 1.1 - Usos e Fonte excluídos os valores das anuidades de exercícios anteriores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" authorId="1" shapeId="0">
      <text>
        <r>
          <rPr>
            <b/>
            <sz val="9"/>
            <color indexed="81"/>
            <rFont val="Tahoma"/>
            <family val="2"/>
          </rPr>
          <t>Detalhar o valor no campo das justificativas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Aportes ( CSC + FA)</t>
        </r>
      </text>
    </comment>
    <comment ref="F14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5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6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8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9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0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1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2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3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4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5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6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7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Flavia Rios Costa</author>
    <author>Tania Mara Chaves Daldegan</author>
  </authors>
  <commentList>
    <comment ref="A7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0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6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16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16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17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7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7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8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18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27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30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32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4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6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6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36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36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37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7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7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7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7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8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38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49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52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5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6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8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8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58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58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59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9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59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59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9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60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60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70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73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4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75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7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9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9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79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9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0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80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80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80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80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80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81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81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91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94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5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96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8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0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0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100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100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1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101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01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01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01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1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02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102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109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12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1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6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8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8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118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118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9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119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19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19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19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9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20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120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131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34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5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36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8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0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0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140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140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1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141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41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41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41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1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42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142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151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54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5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56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8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0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60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160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160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1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161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61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61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61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1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62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162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170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73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4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75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7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9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9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179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179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0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180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80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80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80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80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81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181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189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92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9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6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8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98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198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198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9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199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99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99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99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99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00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200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208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211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2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213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5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7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17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217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217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8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218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18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18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18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18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19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219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230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233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4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235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7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9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39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239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239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0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240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40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40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40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40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41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241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254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257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8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259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1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3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63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263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263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4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264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64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64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64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64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65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265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277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280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1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282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4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6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86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286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286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7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287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87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87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87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87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88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288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<sst xmlns="http://schemas.openxmlformats.org/spreadsheetml/2006/main" count="1475" uniqueCount="620">
  <si>
    <t>Início:</t>
  </si>
  <si>
    <t>Término:</t>
  </si>
  <si>
    <t>3.1.1 Custeados com Recursos do Fundo de Apoio</t>
  </si>
  <si>
    <t>Total</t>
  </si>
  <si>
    <t>Ações</t>
  </si>
  <si>
    <t>Período de Execução</t>
  </si>
  <si>
    <t>Início</t>
  </si>
  <si>
    <t>Término</t>
  </si>
  <si>
    <t>Responsável pela Execução</t>
  </si>
  <si>
    <t>Pessoal</t>
  </si>
  <si>
    <t>Imobilizado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</si>
  <si>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</si>
  <si>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</si>
  <si>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</si>
  <si>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</si>
  <si>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</si>
  <si>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</si>
  <si>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</si>
  <si>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</si>
  <si>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</si>
  <si>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</si>
  <si>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Unidade Responsável</t>
  </si>
  <si>
    <t>Denominação</t>
  </si>
  <si>
    <t>TOTAL</t>
  </si>
  <si>
    <t>Especificação</t>
  </si>
  <si>
    <t>I - FONTES</t>
  </si>
  <si>
    <t>1. Receitas Correntes</t>
  </si>
  <si>
    <t>1.1.1 Anuidades</t>
  </si>
  <si>
    <t>1.1.1.1 Pessoa Física</t>
  </si>
  <si>
    <t>1.1.1.2 Pessoa Jurídica</t>
  </si>
  <si>
    <t>1.2 Aplicações Financeiras</t>
  </si>
  <si>
    <t>1.3 Outras Receitas</t>
  </si>
  <si>
    <t>1.4 Fundo de Apoio</t>
  </si>
  <si>
    <t>2 Receitas de Capital</t>
  </si>
  <si>
    <t>2.1 Saldos de Exercícios Anteriores (Superávit Financeiro)</t>
  </si>
  <si>
    <t xml:space="preserve"> I – TOTAL</t>
  </si>
  <si>
    <t>II. USOS</t>
  </si>
  <si>
    <t>II.1 Programação Operacional</t>
  </si>
  <si>
    <t>Projetos</t>
  </si>
  <si>
    <t>II.2 Aportes ao Fundo de Apoio</t>
  </si>
  <si>
    <t>II – TOTAL</t>
  </si>
  <si>
    <t>VARIAÇÃO (I-II)</t>
  </si>
  <si>
    <t>Valores em R$ 1,00</t>
  </si>
  <si>
    <t xml:space="preserve">Variação                                                     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</si>
  <si>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</si>
  <si>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</si>
  <si>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</si>
  <si>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</si>
  <si>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</si>
  <si>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</si>
  <si>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2.2 Outras Receitas</t>
  </si>
  <si>
    <t>II.4 Reserva de Contingência</t>
  </si>
  <si>
    <t>Impactar significativamente o planejamento e a gestão do território</t>
  </si>
  <si>
    <t>Valorizar a Arquitetura e Urbanismo</t>
  </si>
  <si>
    <t>Tornar a fiscalização um vetor de melhoria do exercício da Arquitetura e Urbanismo</t>
  </si>
  <si>
    <t>Assegurar a eficácia no atendimento e no relacionamento com os arquitetos e urbanistas e a sociedade</t>
  </si>
  <si>
    <t>Índice de atendimento (Estados)</t>
  </si>
  <si>
    <t>Índice de satisfação com a solução da demanda (Estados)</t>
  </si>
  <si>
    <t>Estimular o conhecimento, o uso de processos criativos e a difusão das melhores práticas em Arquitetura e Urbanismo</t>
  </si>
  <si>
    <t>Influenciar as diretrizes do ensino de Arquitetura e Urbanismo e sua formação continuada</t>
  </si>
  <si>
    <t>Índice de aproveitamento das manifestações técnicas do CAU no MEC (CAU BR)</t>
  </si>
  <si>
    <t>Índice de aprovação das Diretrizes Curriculares Nacionais (DCN) propostas pelo CAU ao Conselho Nacional de Ensino (CNE) (CAU BR)</t>
  </si>
  <si>
    <t>Garantir a participação dos arquitetos e urbanistas no planejamento territorial e na gestão urbana</t>
  </si>
  <si>
    <t>Índice de municípios que possuem um órgão de planejamento urbano (Estados)</t>
  </si>
  <si>
    <t>Assegurar a eficácia no relacionamento e comunicação com a sociedade</t>
  </si>
  <si>
    <t>Acessos à página do CAU UF (Estados)</t>
  </si>
  <si>
    <t>Índice de presença na mídia como um todo (Estados)</t>
  </si>
  <si>
    <t>Índice de inserções positivas na mídia (Estados)</t>
  </si>
  <si>
    <t>Promover o exercício ético e qualificado da profissão</t>
  </si>
  <si>
    <t>Fomentar o acesso da sociedade à Arquitetura e Urbanismo</t>
  </si>
  <si>
    <t>Índice de RRT por população (1.000 habitantes) (Estados)</t>
  </si>
  <si>
    <t>Assegurar a sustentabilidade financeira</t>
  </si>
  <si>
    <t>Índice de receita por arquiteto e urbanista (Estados)</t>
  </si>
  <si>
    <t>Relação receita/custo de pessoal (Estados)</t>
  </si>
  <si>
    <t>Índice de liquidez corrente (Estados)</t>
  </si>
  <si>
    <t>Índice de inadimplência pessoa física (Estados)</t>
  </si>
  <si>
    <t>Índice de inadimplência pessoa jurídica (Estados)</t>
  </si>
  <si>
    <t>Aprimorar e inovar os processos e as ações</t>
  </si>
  <si>
    <t>Desenvolver competências de dirigentes e colaboradores</t>
  </si>
  <si>
    <t>Média de horas de treinamento por colaboradores e dirigentes (Estados)</t>
  </si>
  <si>
    <t>Índice de aproveitamento dos treinamentos (Estados)</t>
  </si>
  <si>
    <t>Construir cultura organizacional adequada à estratégia</t>
  </si>
  <si>
    <t>Índice de engajamento dos colaboradores e dirigentes (Estados)</t>
  </si>
  <si>
    <t>Ter sistemas de informação e infraestrutura que viabilizem a gestão e o atendimento dos arquitetos e urbanistas e a sociedade</t>
  </si>
  <si>
    <t>Índice de satisfação interna com a tecnologia utilizada (Estados)</t>
  </si>
  <si>
    <t>Perspectivas</t>
  </si>
  <si>
    <t>Sociedade</t>
  </si>
  <si>
    <t>Assegurar a eficácia no atendimento e no relacionamento com os Arquitetos e Urbanistas e a Sociedade</t>
  </si>
  <si>
    <t>Garantir a participação dos Arquitetos e Urbanistas no planejamento territorial e na gestão urbana</t>
  </si>
  <si>
    <t>Estimular a produção da Arquitetura e Urbanismo como política de Estado</t>
  </si>
  <si>
    <t>Indicadores Institucionais e de Resultado (agrupados por objetivo estratégico) - Metas</t>
  </si>
  <si>
    <t>Matriz Objetivos Estratégicos X Projetos</t>
  </si>
  <si>
    <t>Parcial  R$</t>
  </si>
  <si>
    <t>Objetivo Estratégico Principal</t>
  </si>
  <si>
    <t>Objetivo Estratégico Secundário</t>
  </si>
  <si>
    <t>Pessoas e Infraestrutura</t>
  </si>
  <si>
    <t>Processos Internos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</si>
  <si>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</si>
  <si>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</si>
  <si>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</si>
  <si>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</si>
  <si>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</si>
  <si>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</si>
  <si>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</si>
  <si>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FP</t>
  </si>
  <si>
    <t xml:space="preserve">Variação  </t>
  </si>
  <si>
    <t xml:space="preserve">A custear com Recursos do Fundo de Apoio (R$) </t>
  </si>
  <si>
    <t>P/A</t>
  </si>
  <si>
    <t>3. DADOS ORÇAMENTÁRIOS</t>
  </si>
  <si>
    <t>1.3 - Tipo (Projeto ou Atividade):</t>
  </si>
  <si>
    <t>1.4 - Nome (Denominação do Projeto ou Atividade ):</t>
  </si>
  <si>
    <t>1.6 - Responsável  pelo Projeto ou Atividade:</t>
  </si>
  <si>
    <t>Denominação (Projeto/Atividade)</t>
  </si>
  <si>
    <t>Serviços de Terceiros</t>
  </si>
  <si>
    <t>Soma</t>
  </si>
  <si>
    <t>% Part.</t>
  </si>
  <si>
    <t>Diárias</t>
  </si>
  <si>
    <t>Passagens</t>
  </si>
  <si>
    <t>Aluguéis e Encargos</t>
  </si>
  <si>
    <t>Outras Despesas</t>
  </si>
  <si>
    <t>TOTAL GERAL</t>
  </si>
  <si>
    <t>BASE DE CÁLCULO</t>
  </si>
  <si>
    <t>APLICAÇÕES DE RECURSOS</t>
  </si>
  <si>
    <t xml:space="preserve">FOLHA DE PAGAMENTO </t>
  </si>
  <si>
    <t>2. Recursos do fundo de apoio (CAU Básico)</t>
  </si>
  <si>
    <t>Valor</t>
  </si>
  <si>
    <t xml:space="preserve">% </t>
  </si>
  <si>
    <t>Variação (%)</t>
  </si>
  <si>
    <t>LIMITES</t>
  </si>
  <si>
    <t xml:space="preserve">Objetivo Geral </t>
  </si>
  <si>
    <t>LEGENDA: P = PROJETO/ A = ATIVIDADE/ FP = FUNDO DE APOIO</t>
  </si>
  <si>
    <t>CAU/UF:</t>
  </si>
  <si>
    <t>Orientação:  As células sinalizadas, em cinza, são fórmulas e não devem ser modificadas. Preencher apenas os campos em branco.</t>
  </si>
  <si>
    <t>4. COMENTÁRIOS</t>
  </si>
  <si>
    <t>1.1.3 Taxas e Multas</t>
  </si>
  <si>
    <t xml:space="preserve">Fórmula </t>
  </si>
  <si>
    <t xml:space="preserve">Periodicidade </t>
  </si>
  <si>
    <t>anual</t>
  </si>
  <si>
    <t>trimestral</t>
  </si>
  <si>
    <t>número de solicitações 
tratadas em até 30 dias
               _________________________     x 100
número de solicitações
(valor do trimestre)</t>
  </si>
  <si>
    <t>número de usuários satisfeitos 
com a solução da demanda
            __________________________    x 100
número de usuários que 
responderam a pesquisa
(valor do trimestre)</t>
  </si>
  <si>
    <t>número de municípios no Estado que possuem 
um órgão de planejamento urbano
             ________________________________     x 100
total de municípios no Estado
(valor do ano)</t>
  </si>
  <si>
    <t>Quantidade de acessos qualificados (visitantes únicos) a página do CAU
(acumulado no ano)</t>
  </si>
  <si>
    <t>número de inserções na mídia 
em geral onde o CAU foi citado
                _______________________________   x 100
total de notícias sobre questões 
de Arquitetura e Urbanismo 
(valor do trimestre)</t>
  </si>
  <si>
    <t>número de inserções positivas do 
CAU na mídia 
                  _____________________________    x 100
total de inserções do 
CAU na mídia 
(valor do trimestre)</t>
  </si>
  <si>
    <t>receita corrente do Estado
______________________________________
arquiteto e urbanista ativo no Estado
(valor do trimestre)</t>
  </si>
  <si>
    <t xml:space="preserve">trimestral </t>
  </si>
  <si>
    <t>custo de pessoal do Estado
                ________________________   x 100
receita corrente do Estado</t>
  </si>
  <si>
    <t>mensal</t>
  </si>
  <si>
    <t>total de profissionais inadimplentes
          _________________________________ x 100
total de profissionais ativos</t>
  </si>
  <si>
    <t>total de empresas inadimplentes
         ________________________________ x 100
total de empresas ativas</t>
  </si>
  <si>
    <t>horas totais de treinamento 
_____________________________
número total de colaboradores 
e dirigentes 
(valor do trimestre)</t>
  </si>
  <si>
    <t>número de colaboradores e dirigentes 
com bom desempenho no treinamento 
          __________________________________   x 100
total de colaboradores e 
dirigentes treinados 
(valor do trimestre)</t>
  </si>
  <si>
    <t>número de colaboradores e dirigentes do CAU
engajados de acordo com 
pesquisa de engajamento
             ___________________________   x 100
número de colaboradores e 
dirigentes do CAU
(valor do ano)</t>
  </si>
  <si>
    <t>número de usuários internos
satisfeitos com a tecnologia
                _____________________________    x 100
total de usuários internos que 
participaram da pesquisa
(valor do trimestre)</t>
  </si>
  <si>
    <t>B- INDICADORES DE RESULTADO</t>
  </si>
  <si>
    <t xml:space="preserve">II.3 Aporte ao CSC </t>
  </si>
  <si>
    <t>Atividades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</si>
  <si>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</si>
  <si>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</si>
  <si>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</si>
  <si>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</si>
  <si>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</si>
  <si>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Anexo 1.4 - Dados Gerais do Plano de Ação - Reprogramação 2016</t>
  </si>
  <si>
    <t>Obs:  Os anexos 1.4, 1.5 e 1.6 devem ser preenchidos para os projetos/atividades aprovados para 2016, que na proposta de Reprogramação apresentem alterações nas ações, metas e/ou resultados e para os novos projetos/atividades.</t>
  </si>
  <si>
    <t>Unidade Organizacional:</t>
  </si>
  <si>
    <t>Orientação:  Esta planilha está vinculada ao Quadro Geral. Seu preenchimento ocorre de forma automática. Caso seja necessário aumentar o número de colunas, favor atentar na continuidade das fórmulas.</t>
  </si>
  <si>
    <t>Pessoal e Encargos</t>
  </si>
  <si>
    <t>A. Pessoal e Encargos (Valores totais)</t>
  </si>
  <si>
    <t xml:space="preserve">Inclui os tipos </t>
  </si>
  <si>
    <t xml:space="preserve">Responsável Projeto/Atividade: </t>
  </si>
  <si>
    <t>Denominação do Projeto ou Atividade :</t>
  </si>
  <si>
    <t xml:space="preserve">Objetivo Estratégico Principal : </t>
  </si>
  <si>
    <t>Fundo de Apoio  (C)</t>
  </si>
  <si>
    <t>Orientação: As células sinalizadas, em cinza, são fórmulas e não devem ser modificadas. Verificar os comentários colocando o cursor na célula correspondente, no cabeçalho. Caso seja necessário aumentar o número de linhas, favor verificar a continuidade das fórmulas.</t>
  </si>
  <si>
    <t>% Utilização do Fundo de Apoio            (D = C/B *100)</t>
  </si>
  <si>
    <t xml:space="preserve">Part. % (E)           </t>
  </si>
  <si>
    <t>Valores                        (C=B-A)</t>
  </si>
  <si>
    <t xml:space="preserve">Resultados Esperados </t>
  </si>
  <si>
    <t>ativo circulante
     ____________________ 
passivo circulante</t>
  </si>
  <si>
    <t>Valor (R$)    (E=B-A)</t>
  </si>
  <si>
    <t>COMENTÁRIOS/JUSTIFICATIVAS :</t>
  </si>
  <si>
    <t>1. QUADRO GERAL</t>
  </si>
  <si>
    <t xml:space="preserve">2. AVALIAÇÃO GERAL </t>
  </si>
  <si>
    <t>Fundo de Apoio</t>
  </si>
  <si>
    <t>% Utilização do Fundo de Apoio</t>
  </si>
  <si>
    <t>Resultado</t>
  </si>
  <si>
    <t>1.1.3 RRT</t>
  </si>
  <si>
    <t>Valor da Programação 2018 (R$)</t>
  </si>
  <si>
    <t xml:space="preserve">BASE DE CÁLCULO </t>
  </si>
  <si>
    <t xml:space="preserve">Variação </t>
  </si>
  <si>
    <t>Programação 2018</t>
  </si>
  <si>
    <t xml:space="preserve">Tipo (Projeto ou  Atividade): </t>
  </si>
  <si>
    <t>Objetivo Geral :</t>
  </si>
  <si>
    <t xml:space="preserve">Resultado esperado do Projeto/Atividade: </t>
  </si>
  <si>
    <t>Nº</t>
  </si>
  <si>
    <t>Descrição da Ação</t>
  </si>
  <si>
    <t>Custo da Ação (R$)</t>
  </si>
  <si>
    <t>% Partic.
(G)</t>
  </si>
  <si>
    <t>Metas Físicas</t>
  </si>
  <si>
    <t>Indicador da ação</t>
  </si>
  <si>
    <t>Quantificação da meta</t>
  </si>
  <si>
    <t>Descrição da meta</t>
  </si>
  <si>
    <t>%
(D=C/A)</t>
  </si>
  <si>
    <t>% 
(F = E/A *100)</t>
  </si>
  <si>
    <t xml:space="preserve">CATEGORIA ECONÔMICA </t>
  </si>
  <si>
    <t>Corrente</t>
  </si>
  <si>
    <t xml:space="preserve">Capital </t>
  </si>
  <si>
    <t xml:space="preserve">FONTES </t>
  </si>
  <si>
    <t>USOS</t>
  </si>
  <si>
    <t>Variação % 
(C=B/A)</t>
  </si>
  <si>
    <t>5.  Receita da Arrecadação Líquida (RAL = 3 - 4)</t>
  </si>
  <si>
    <t>Anual</t>
  </si>
  <si>
    <t>Trimestral</t>
  </si>
  <si>
    <t>quantidade de presença profissional (com RRT)
---------------------------------------------------------------------- x 100
número de serviços fiscalizados no Estado</t>
  </si>
  <si>
    <t>quantidade de orientações gerais realizadas pelo CAU/UF
----------------------------------------------
número de orientações propostas a serem realizadas</t>
  </si>
  <si>
    <t>quantidade de denúncias atendidas pelo CAU/UF
----------------------------------------------------------------------- x100
número de denúncias recebidas pelo CAU/UF</t>
  </si>
  <si>
    <t>número de processos de fiscalização concluídos 
em um ano
---------------------------------------------------------------- x 100
 número total de processos de fiscalização</t>
  </si>
  <si>
    <t>número de municípios no Estado que possuem um órgão de planejamento urbano
-------------------------------------------------------------------------------------
total de municípios do Estado (= total da amostragem definida)</t>
  </si>
  <si>
    <t>número total de RRT do Estado
_______________________________________
população do Estado (1000 habitantes)
(valor do trimestre)</t>
  </si>
  <si>
    <r>
      <t xml:space="preserve">Índice da capacidade de fiscalização (%) - (CAU/UF)                                                                                       </t>
    </r>
    <r>
      <rPr>
        <b/>
        <sz val="20"/>
        <color rgb="FF203764"/>
        <rFont val="Calibri"/>
        <family val="2"/>
        <scheme val="minor"/>
      </rPr>
      <t xml:space="preserve">INDICADOR PROPOSTO </t>
    </r>
  </si>
  <si>
    <r>
      <t xml:space="preserve">quantidade de serviços fiscalizados pelo CAU/UF
----------------------------------------------------------------------
</t>
    </r>
    <r>
      <rPr>
        <b/>
        <sz val="20"/>
        <color rgb="FF203764"/>
        <rFont val="Calibri"/>
        <family val="2"/>
        <scheme val="minor"/>
      </rPr>
      <t>número de serviços propostos a serem fiscalizados</t>
    </r>
  </si>
  <si>
    <r>
      <t xml:space="preserve">Índice de presença profissional </t>
    </r>
    <r>
      <rPr>
        <b/>
        <sz val="20"/>
        <color theme="8" tint="-0.499984740745262"/>
        <rFont val="Calibri"/>
        <family val="2"/>
        <scheme val="minor"/>
      </rPr>
      <t>nas obras</t>
    </r>
    <r>
      <rPr>
        <sz val="20"/>
        <rFont val="Calibri"/>
        <family val="2"/>
        <scheme val="minor"/>
      </rPr>
      <t xml:space="preserve"> e  serviços fiscalizados  (%) - </t>
    </r>
    <r>
      <rPr>
        <b/>
        <sz val="20"/>
        <rFont val="Calibri"/>
        <family val="2"/>
        <scheme val="minor"/>
      </rPr>
      <t>(CAU/UF)</t>
    </r>
  </si>
  <si>
    <r>
      <t xml:space="preserve">Índice de RRT por profissional ativo (Qde) - </t>
    </r>
    <r>
      <rPr>
        <b/>
        <sz val="20"/>
        <rFont val="Calibri"/>
        <family val="2"/>
        <scheme val="minor"/>
      </rPr>
      <t xml:space="preserve">(CAU/UF) </t>
    </r>
    <r>
      <rPr>
        <b/>
        <sz val="20"/>
        <color rgb="FF203764"/>
        <rFont val="Calibri"/>
        <family val="2"/>
        <scheme val="minor"/>
      </rPr>
      <t xml:space="preserve">INDICADOR PROPOSTO </t>
    </r>
  </si>
  <si>
    <r>
      <rPr>
        <b/>
        <sz val="20"/>
        <color rgb="FF203764"/>
        <rFont val="Calibri"/>
        <family val="2"/>
        <scheme val="minor"/>
      </rPr>
      <t>número total de RRT registrados</t>
    </r>
    <r>
      <rPr>
        <b/>
        <sz val="20"/>
        <rFont val="Calibri"/>
        <family val="2"/>
        <scheme val="minor"/>
      </rPr>
      <t xml:space="preserve"> </t>
    </r>
    <r>
      <rPr>
        <sz val="20"/>
        <rFont val="Calibri"/>
        <family val="2"/>
        <scheme val="minor"/>
      </rPr>
      <t xml:space="preserve">
--------------------------------------------------------------------- x 100
número total de profissionais ativos no Estado</t>
    </r>
  </si>
  <si>
    <r>
      <t xml:space="preserve">Índice de capacidade de atendimento de denúncias  (%) - (CAU/UF)
</t>
    </r>
    <r>
      <rPr>
        <b/>
        <sz val="20"/>
        <color rgb="FF203764"/>
        <rFont val="Calibri"/>
        <family val="2"/>
        <scheme val="minor"/>
      </rPr>
      <t xml:space="preserve">INDICADOR PROPOSTO </t>
    </r>
  </si>
  <si>
    <r>
      <t xml:space="preserve">Índice de orientações gerais  realizadas  (%) - (CAU/UF)
</t>
    </r>
    <r>
      <rPr>
        <b/>
        <sz val="20"/>
        <color rgb="FF203764"/>
        <rFont val="Calibri"/>
        <family val="2"/>
        <scheme val="minor"/>
      </rPr>
      <t xml:space="preserve">INDICADOR PROPOSTO </t>
    </r>
  </si>
  <si>
    <r>
      <t xml:space="preserve">Índice de eficiência na conclusão de processos de fiscalização  (%) - (CAU/UF)
</t>
    </r>
    <r>
      <rPr>
        <b/>
        <sz val="20"/>
        <color rgb="FF203764"/>
        <rFont val="Calibri"/>
        <family val="2"/>
        <scheme val="minor"/>
      </rPr>
      <t xml:space="preserve">INDICADOR PROPOSTO </t>
    </r>
  </si>
  <si>
    <r>
      <t>Índice de presença profissional em órgãos de planejamento e gestão urbana (%) -</t>
    </r>
    <r>
      <rPr>
        <b/>
        <sz val="20"/>
        <rFont val="Calibri"/>
        <family val="2"/>
        <scheme val="minor"/>
      </rPr>
      <t xml:space="preserve"> (CAU/UF)
</t>
    </r>
    <r>
      <rPr>
        <b/>
        <sz val="20"/>
        <color rgb="FF203764"/>
        <rFont val="Calibri"/>
        <family val="2"/>
        <scheme val="minor"/>
      </rPr>
      <t xml:space="preserve">INDICADOR PROPOSTO </t>
    </r>
  </si>
  <si>
    <t>Valores
 (C=B-A)</t>
  </si>
  <si>
    <t>%        
(D=C/B)</t>
  </si>
  <si>
    <t>1.1.1.1.2 Anuidade Exercícios anteriores</t>
  </si>
  <si>
    <t>1.1.1.2.2 Anuidade Exercícios anteriores</t>
  </si>
  <si>
    <t>número de manifestações técnicas aproveitadas pelo 
MEC
           _________________________   x 100
número de manifestações técnicas apresentadas pelo 
CAU ao MEC</t>
  </si>
  <si>
    <t>Trimestal</t>
  </si>
  <si>
    <t>número de propostas de DCN aprovadas pelo 
CNE
           _________________________   x 100
número de propostas de DCN apresentadas pelo CAU 
ao CNE</t>
  </si>
  <si>
    <t>ANEXOS</t>
  </si>
  <si>
    <t>Comentários:</t>
  </si>
  <si>
    <t xml:space="preserve">Meta 2019 - Prevista </t>
  </si>
  <si>
    <t>PLANO DE AÇÃO - PROGRAMAÇÃO 2019</t>
  </si>
  <si>
    <t>Programação 2019 (B)</t>
  </si>
  <si>
    <t>Anexo 1.1- Limites de Aplicação dos Recursos Estratégicos - Programação 2019</t>
  </si>
  <si>
    <t>Valor da Programação 2019 (R$)</t>
  </si>
  <si>
    <t>Programação 2019</t>
  </si>
  <si>
    <t>RESUMO DA PROGRAMAÇÃO  2019 - POR CATEGORIA ECONÔMICA</t>
  </si>
  <si>
    <t>Programação 2019 (E)</t>
  </si>
  <si>
    <t>Orientação:  Na proposta da Programação 2019, para as receitas de Arrecadação - anuidades, RRT, taxas e multas, devem ser considerados os valores constantes das Diretrizes da Programação 2019. As células sinalizadas, em cinza, são fórmulas e não devem ser modificadas. Verificar os comentários colocando o cursor na célula correspondente, no cabeçalho.</t>
  </si>
  <si>
    <t>Anexo 1.2 - Demonstrativo de Usos e Fontes - Programação 2019</t>
  </si>
  <si>
    <t>Programação 2019   (B)</t>
  </si>
  <si>
    <t>1.1.1.1.1 Anuidade 2019</t>
  </si>
  <si>
    <t>1.1.1.2.1 Anuidade 2019</t>
  </si>
  <si>
    <t>Anexo 1.3- Aplicações por Projeto/Atividade - por Elemento de Despesa (Consolidado) - Programação 2019</t>
  </si>
  <si>
    <t>Anexo 1.4 - Quadro Descritivo de Ações e Metas do Plano de Ação - Programação 2019</t>
  </si>
  <si>
    <t>Programação 2019
(B)</t>
  </si>
  <si>
    <t>Meta 2018</t>
  </si>
  <si>
    <t>Programação 2018  (A)</t>
  </si>
  <si>
    <t>Variação % 
(F=E/D)</t>
  </si>
  <si>
    <t>Programação 2018 (A)</t>
  </si>
  <si>
    <t>Programação 2018 (D)</t>
  </si>
  <si>
    <t>Programação 2018
(A)</t>
  </si>
  <si>
    <t>Orientações para preenchimento do Modelo do Plano de Ação 2019</t>
  </si>
  <si>
    <t>1) Não alterar cores e formatações no modelo.</t>
  </si>
  <si>
    <t>2) Não alterar fórmula.</t>
  </si>
  <si>
    <t>3) Usar o arquivo da Programação 2019 enviado pela Assplan 2019.</t>
  </si>
  <si>
    <t>4) Atentar as orientações em amarelo em cada aba da Planilha .</t>
  </si>
  <si>
    <t>5) No preenchimento das células utilizar letras maiúsculas apenas em siglas e no começo da frase.</t>
  </si>
  <si>
    <t>6) Utilizar mesma fonte de texto em todas células (Optamos pela fonte CALIBRI tamanho 12).</t>
  </si>
  <si>
    <t>7) O valor da Programação 2019 deve ser igual ao valor APROVADO no Plano de Ação 2018 ou da Reprogramação 2018, ou seja, sem tranposição.</t>
  </si>
  <si>
    <t>OBS: No item da categoria dos "Usos Correntes", deverão ser considerados os valores dos Aportes ao Fundo de Apoio, ao CSC , e à Reserva de Contingência.</t>
  </si>
  <si>
    <t xml:space="preserve">                               
                                                    Projetos
                                                Estratégicos
   Objetivos
Estratégicos</t>
  </si>
  <si>
    <r>
      <t xml:space="preserve">Fiscalização
</t>
    </r>
    <r>
      <rPr>
        <b/>
        <sz val="14"/>
        <color rgb="FFFF0000"/>
        <rFont val="Calibri"/>
        <family val="2"/>
      </rPr>
      <t>(mínimo de 15 % do total da RAL)</t>
    </r>
    <r>
      <rPr>
        <b/>
        <sz val="14"/>
        <color indexed="21"/>
        <rFont val="Calibri"/>
        <family val="2"/>
      </rPr>
      <t xml:space="preserve">      </t>
    </r>
    <r>
      <rPr>
        <b/>
        <sz val="14"/>
        <color indexed="10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 xml:space="preserve">                                                                     </t>
    </r>
  </si>
  <si>
    <r>
      <t xml:space="preserve"> Despesas com Pessoal </t>
    </r>
    <r>
      <rPr>
        <b/>
        <sz val="14"/>
        <color indexed="57"/>
        <rFont val="Calibri"/>
        <family val="2"/>
      </rPr>
      <t>(máximo de 55% sobre as Receitas Correntes. Não considerar o valor total das rescisões contratuais, auxílio alimentação, auxílio transporte, plano de saúde e demais benefícios)</t>
    </r>
  </si>
  <si>
    <r>
      <t xml:space="preserve">Atendimento
</t>
    </r>
    <r>
      <rPr>
        <b/>
        <sz val="14"/>
        <color indexed="21"/>
        <rFont val="Calibri"/>
        <family val="2"/>
      </rPr>
      <t>(mínimo de 10 % do total da RAL)</t>
    </r>
  </si>
  <si>
    <r>
      <t>Capacitação</t>
    </r>
    <r>
      <rPr>
        <b/>
        <sz val="14"/>
        <color indexed="10"/>
        <rFont val="Calibri"/>
        <family val="2"/>
      </rPr>
      <t xml:space="preserve"> </t>
    </r>
    <r>
      <rPr>
        <b/>
        <sz val="14"/>
        <color indexed="57"/>
        <rFont val="Calibri"/>
        <family val="2"/>
      </rPr>
      <t xml:space="preserve">(mínimo de 2%  e máximo de 4%  do valor total das respectivas folhas de pagamento -salários, encargos e benefícios)                  </t>
    </r>
  </si>
  <si>
    <r>
      <t xml:space="preserve">Comunicação
</t>
    </r>
    <r>
      <rPr>
        <b/>
        <sz val="14"/>
        <color indexed="21"/>
        <rFont val="Calibri"/>
        <family val="2"/>
      </rPr>
      <t xml:space="preserve">(mínimo de 3% do total da RAL)             </t>
    </r>
    <r>
      <rPr>
        <b/>
        <sz val="14"/>
        <color indexed="57"/>
        <rFont val="Calibri"/>
        <family val="2"/>
      </rPr>
      <t xml:space="preserve">                                                                                </t>
    </r>
  </si>
  <si>
    <r>
      <t xml:space="preserve">Patrocínio
</t>
    </r>
    <r>
      <rPr>
        <b/>
        <sz val="14"/>
        <color indexed="21"/>
        <rFont val="Calibri"/>
        <family val="2"/>
      </rPr>
      <t xml:space="preserve">(máximo de 5% do total da RAL)   </t>
    </r>
    <r>
      <rPr>
        <b/>
        <sz val="14"/>
        <color indexed="10"/>
        <rFont val="Calibri"/>
        <family val="2"/>
      </rPr>
      <t xml:space="preserve">      </t>
    </r>
    <r>
      <rPr>
        <b/>
        <sz val="14"/>
        <color indexed="8"/>
        <rFont val="Calibri"/>
        <family val="2"/>
      </rPr>
      <t xml:space="preserve">                                                                            </t>
    </r>
  </si>
  <si>
    <t>1.1 Receitas de Arrecadação Total</t>
  </si>
  <si>
    <r>
      <t xml:space="preserve">1. Receita de Arrecadação </t>
    </r>
    <r>
      <rPr>
        <b/>
        <sz val="14"/>
        <color rgb="FFFF0000"/>
        <rFont val="Calibri"/>
        <family val="2"/>
        <scheme val="minor"/>
      </rPr>
      <t>do Exercício</t>
    </r>
  </si>
  <si>
    <t>MAPA ESTRATÉGICO CAU/AP</t>
  </si>
  <si>
    <t xml:space="preserve">Objetivo Estratégico Secundário :  </t>
  </si>
  <si>
    <t>Realização de Palestra/curso Capacitação</t>
  </si>
  <si>
    <t>Realização de Parcerias em Projetos Sociais</t>
  </si>
  <si>
    <t>Presidência</t>
  </si>
  <si>
    <t>Cesar Augusto Batista Balieiro</t>
  </si>
  <si>
    <t>Projeto</t>
  </si>
  <si>
    <t>Assistência Técnica em Habitações de Interesse Social – ATHIS</t>
  </si>
  <si>
    <t>Implantar ações que estimulem o cumprimento da Lei 11.888/2008.</t>
  </si>
  <si>
    <t>Garantir o subsídios para atuação da profissão junto às pessoas de baixa renda.</t>
  </si>
  <si>
    <t>Realizar 01 Palestra/curso de Orientação Profissional sobre  projeto e a construção de habitação de interesse social.</t>
  </si>
  <si>
    <t xml:space="preserve">Capacitação de Profissionais para incentivar a promoção de assistência social em AU. Previsão de locação de espaço para realização da palestra/curso, contratação de Profissional capacitado para ministrar a palestra/curso, com previsão de 02 dias, com capacidade para 100 pessoas.
</t>
  </si>
  <si>
    <t>60%  dos participantes efetivamente capacitados para atuação ATHIS.</t>
  </si>
  <si>
    <t>Celebrar 01 termo de cooperação técnica com Instituição de Ensino.</t>
  </si>
  <si>
    <t>Participação das ações com a instituição no levantamento de dados nas comunidades, Elaboração de Estudo Preliminar, projetos básico, acompanhamento das ações de fiscalização nos conjuntos habitacionais e apoio em estruturalizar o Projeto.</t>
  </si>
  <si>
    <t>Prestação de assistência técnica para edificações, reforma ou ampliação de habitação para famílias de baixa renda no Estado do Amapá.</t>
  </si>
  <si>
    <t>Atividade</t>
  </si>
  <si>
    <t>Assegurar aos conselheiros condições mínimas de estadias e manutenção nas designações do CAU/AP.</t>
  </si>
  <si>
    <t>Custear passagem aérea para 6 eventos, sendo 1 passagem por evento.</t>
  </si>
  <si>
    <t>Assegurar aos Conselheiros condições de deslocamento nas designações do CAU/AP.</t>
  </si>
  <si>
    <t>Realização de Palestra/Seminário</t>
  </si>
  <si>
    <t>Participação efetiva de 80%  dos profissionais inscritos no seminário.</t>
  </si>
  <si>
    <t>Comissão de Ensino e Formação, Ética e Exercício Profissional - CEFEEP</t>
  </si>
  <si>
    <t>Adailson Bartolomeu</t>
  </si>
  <si>
    <t>Garantir a participação do coordenador nos eventos do CEP/BR, para continuidade das ações da CEFEEP no Amapá.</t>
  </si>
  <si>
    <t>Garantir o cumprimento da ética, bem como orientar e disciplinar exercício profissional.</t>
  </si>
  <si>
    <t>Participação  dos Conselheiros e convidados em reuniões da comissão, eventos, seminários e cursos.</t>
  </si>
  <si>
    <t>Eventos realizados pelo CAU/BR  com a presença de 01 conselheiro ou convidado do CAU-AP, sendo 2 eventos com 3 diárias  e 01 deslocamento e 2 eventos com 2 diárias e 1 deslocamento, conforme normativa do CAU/AP.</t>
  </si>
  <si>
    <t>Custear passagens aéreas para participação nos referidos eventos.</t>
  </si>
  <si>
    <t>Custear passagem aérea para 4 eventos, sendo 1 passagem por evento.</t>
  </si>
  <si>
    <t>Comissão de Planejamento, Finanças, Orçamento e Administração - CPFOA</t>
  </si>
  <si>
    <t>John Covre</t>
  </si>
  <si>
    <t>Garantir a representação do Coordenador da CPFOA em eventos do COA/BR, para continuidade das ações estratégicas do planejamento e finanças do CAU/AP.</t>
  </si>
  <si>
    <t xml:space="preserve">Índice de Realização (%): participação do conselheiro efetivada/prevista </t>
  </si>
  <si>
    <t>Índice de Realização (%): passagens compradas/previstas</t>
  </si>
  <si>
    <t xml:space="preserve">Participação do Presidente em eventos representando o CAU/AP                                                                                    </t>
  </si>
  <si>
    <t>Garantir a participação do Presidente do CAU/AP em 10 reuniões promovidas pelo CAU/BR e Fórum de Presidentes.</t>
  </si>
  <si>
    <t>Eventos realizados pelo CAU/BR  com a presença de 01 presidente ou convidado do CAU-AP, sendo 3 diárias e 1 deslocamento em cada evento.</t>
  </si>
  <si>
    <t>Assegurar à presidência condições mínimas de estadias e manutenção nas designações do CAU/AP.</t>
  </si>
  <si>
    <t>Índice de Realização (%): Participação em eventos realizados/previstos</t>
  </si>
  <si>
    <t xml:space="preserve">Custear Passagens de conselheiros  e Presidente     </t>
  </si>
  <si>
    <t>Assegurar à Presidência condições de deslocamento nas designações do CAU/AP.</t>
  </si>
  <si>
    <t xml:space="preserve">Custear Passagens de conselheiros  e Presidente nas reuniões ampliadas     </t>
  </si>
  <si>
    <t>Plenária ampliada (4 eventos com 4 bilhetes,  1 diária e 1 auxilio deslocamento cada.</t>
  </si>
  <si>
    <t>Adquirir 4 bilhetes aéreos em média de R$ 2.700,00.</t>
  </si>
  <si>
    <t>Presidência e Plenárias</t>
  </si>
  <si>
    <t>Garantir e zelar pela representação institucional, bem como coordenar os trabalhos das reuniões plenárias.</t>
  </si>
  <si>
    <t>Valorizar a arquitetura e urbanismo</t>
  </si>
  <si>
    <t>Garantir a representação da Instituição pelo Presidente do CAU/AP.</t>
  </si>
  <si>
    <t>Gerência Administrativa e Financeira</t>
  </si>
  <si>
    <t>Aline Aguiar</t>
  </si>
  <si>
    <t>Colaborador Valorizado</t>
  </si>
  <si>
    <t>Desenvolver competências dos colaboradores  para o desenvolvimento de suas habilidades, com vista no aprimoramento no desempenho de suas atividades.</t>
  </si>
  <si>
    <t>Ter servidores e dirigentes capacitados assegurando o bom andamento das atividades do CAU/AP</t>
  </si>
  <si>
    <t xml:space="preserve"> Capacitar  servidores</t>
  </si>
  <si>
    <t>Garantir 100% recursos orçamentários para o pagamento 04 cursos e participações em 02 eventos destinado aos servidores do  CAU/AP.</t>
  </si>
  <si>
    <t>Capacitação de 05 servidores nas áreas necessárias administrativas para melhor atender as demandas do Conselho no período de 02 anos.</t>
  </si>
  <si>
    <t xml:space="preserve">Capacitação, espacialização  e valorização do quadro de servidores do CAU/AP. </t>
  </si>
  <si>
    <t xml:space="preserve">Índice de capacitação (%): Quant de funcionários capacitados X quant. total de funcionários </t>
  </si>
  <si>
    <t xml:space="preserve">Aline Aguiar </t>
  </si>
  <si>
    <t>Estruturação da sede própria do CAU/AP.</t>
  </si>
  <si>
    <t>Destinar recursos orçamentários para compra de um imóvel, ou reforma de imóvel cedido onde funcionará a sede do Conselho.</t>
  </si>
  <si>
    <t>Ter uma sede definitiva para o CAU/AP, para não necessitar desembolsos com aluguel.</t>
  </si>
  <si>
    <t>Aquisição de Veículo</t>
  </si>
  <si>
    <t>Adquirir 01 veículo, para atender demandas administrativas do CAU/AP.</t>
  </si>
  <si>
    <t>Aquisição de veículos automotores terrestres, zero quilômetro, com capacidade de 05 lugares, gasolina.</t>
  </si>
  <si>
    <t>Assegurar ao Conselho condições de deslocamento nas demandas externa da sede do CAU/AP.</t>
  </si>
  <si>
    <t>Índice de Realização (%): Veículo adquirido/previsto</t>
  </si>
  <si>
    <t>Seguro de Veículo</t>
  </si>
  <si>
    <t>Contratação de seguro para o novo veículo, que atenderá as demandas administrativas do CAU/AP.</t>
  </si>
  <si>
    <t>Segurar 100% o novo automóvel adquirido para o administrativo.</t>
  </si>
  <si>
    <t>Segurar o automóvel objeto de uso na fiscalização.</t>
  </si>
  <si>
    <t>Índice de Realização (%): seguro adquirido/previsto</t>
  </si>
  <si>
    <t>Aquisição de mobiliário em geral para nova sede.</t>
  </si>
  <si>
    <t>06 ambientes planejados: 01 Atendimento, 02 salas de reunião, 01 sala de presidência, 01 Gerencia Geral, 01 sala de fiscalização.</t>
  </si>
  <si>
    <t>Atender as necessidades do conselho e assegurar a execução das atividades administrativas do CAU/AP. Uso do superávit financeiro para o investimento.</t>
  </si>
  <si>
    <t>Índice de Realização (%): Mobiliário adquirido/previsto</t>
  </si>
  <si>
    <t>Aquisição de equipamentos em geral para nova sede.</t>
  </si>
  <si>
    <t>02 impressoras, 08 nobreak, 02 monitores para estação de trabalho, 01 hack para servidor, aquisição de 01 roteador.</t>
  </si>
  <si>
    <t>Índice de Realização (%):Equipamentos adquirido/previsto</t>
  </si>
  <si>
    <t>Reserva de contingência</t>
  </si>
  <si>
    <t xml:space="preserve"> Garantir recurso para suportar eventuais ações de natureza estratégica e operacional não contempladas no Plano de Ação.</t>
  </si>
  <si>
    <t>Cobrir todas as despesas emergências não contempladas pelo planejamento.</t>
  </si>
  <si>
    <t>Destinar recursos para ações necessárias que não estão previstas no Plano de Ação do CAU/AP.</t>
  </si>
  <si>
    <t>Atender as necessidades do conselho e assegurar a execução das ações do CAU/AP.</t>
  </si>
  <si>
    <t>Índice de utilização (%):valor utilizado /previsto</t>
  </si>
  <si>
    <t>Garantir Recursos para o manutenção das atividades dos CAU/UFs Básicos, visando o fortalecimento e o desenvolvimento da profissão de arquiteto e urbanista.</t>
  </si>
  <si>
    <t>Manter o equilíbrio entre as receitas e as despesas do CAU/AP.</t>
  </si>
  <si>
    <t>Contribuir com o fundo de apoio financeiro aos CAUs Mínimos</t>
  </si>
  <si>
    <t>Disponibilizar 3,44% das receitas do CAU/AP para contribuição ao Fundo de Apoio</t>
  </si>
  <si>
    <t>Garantir  pagamento de 12 parcelas para contribuir com o fundo de apoio.</t>
  </si>
  <si>
    <t>Contribuir para manutenção do fundo de apoio.</t>
  </si>
  <si>
    <t xml:space="preserve">Índice de contribuição  (%);Quant de contribuições no período X Quant de contribuições anuais </t>
  </si>
  <si>
    <t>Assegurar a evolução e despesas relativas ao CSC-CAU- Resolução CAU/BR Nº 92</t>
  </si>
  <si>
    <t xml:space="preserve">Contribuição com as despesas do CSC - Fiscalização </t>
  </si>
  <si>
    <t>Gerir e manter a evolução e despesas relativas ao CSC-CAU- Resolução CAU/BR Nº 92</t>
  </si>
  <si>
    <t>Garantir uma fiscalização  de excelência no Estado do Amapá.</t>
  </si>
  <si>
    <t>Contribuição ao CSC - fiscalização</t>
  </si>
  <si>
    <t xml:space="preserve">12 parcelas de contribuição do CSC durante 1 ano </t>
  </si>
  <si>
    <t>Contribuir durante 12 meses.</t>
  </si>
  <si>
    <t xml:space="preserve">índice de contribuição (%):  Quant de contribuições no período/ Quant de contribuições anuais </t>
  </si>
  <si>
    <t>Contribuição com as despesas do CSC - Atendimento</t>
  </si>
  <si>
    <t>Contribuição ao CSC - Atendimento</t>
  </si>
  <si>
    <t>12 parcelas de contribuição do CSC durante 1 ano.</t>
  </si>
  <si>
    <t>Índice de contribuição (%):cota parte paga/prevista</t>
  </si>
  <si>
    <t>Comunicação</t>
  </si>
  <si>
    <t>Aprimorar a comunicação entre o CAU/AP, os Arquitetos Urbanistas e a sociedade.</t>
  </si>
  <si>
    <t>Garantir a prestação dos serviços de assessoria de comunicação para  promover a imagem do CAU/AP.</t>
  </si>
  <si>
    <t>Reconhecimento do CAU/AP  junto a instituições, profissionais  e a sociedade.</t>
  </si>
  <si>
    <t>Realizar ações e campanha de divulgações institucional voltadas à sociedade</t>
  </si>
  <si>
    <t>Realização de 02 seminários, organização do dia do arquiteto, realizar cobertura de imprensa em 06 eventos patrocinados pelo CAU/AP.</t>
  </si>
  <si>
    <t>Divulgação das ações no site oficial e redes sociais, cobertura de eventos, participação de reuniões estratégicas  e assessoramento em todas as demandas de comunicação  do CAU/AP.</t>
  </si>
  <si>
    <t>Índice de realização (%): Campanhas realizadas/previstas</t>
  </si>
  <si>
    <t xml:space="preserve">Pessoal e encargos sociais                                                                                  </t>
  </si>
  <si>
    <t>Pagamento de 100% dos salários, gratificações e encargos de pessoal  por 1 ano.</t>
  </si>
  <si>
    <t>Pagamento de salários, gratificações e encargos de pessoal da comunicação, compondo os gastos com: Salário, gratificação de função, férias,13º salário e encargos sobre a folha.   Reajuste de 10% a partir de janeiro de 2017.</t>
  </si>
  <si>
    <t>Eficácia das demandas da comunicação relacionadas as atividades do CAU/AP.</t>
  </si>
  <si>
    <t>Índice de efetivação  (%): folha de pagamento paga/prevista</t>
  </si>
  <si>
    <t>Benefícios a pessoal</t>
  </si>
  <si>
    <t>Pagamento de 100% dos benefícios aos servidores por 1 ano.</t>
  </si>
  <si>
    <t>Pagamento de benefícios aos servidores tais como: Auxílio alimentação, auxílio saúde, auxílio creche, vale transporte e demais auxílios previstos no acordo coletivo de trabalho.  Reajuste de 10% a partir de janeiro de 2017.</t>
  </si>
  <si>
    <t>Garantir qualidade de vida aos servidores, e condições de execução das rotinas trabalhistas.</t>
  </si>
  <si>
    <t>Índice de efetivação (%): benefícios pagos/previstos</t>
  </si>
  <si>
    <t>Serviços gráficos</t>
  </si>
  <si>
    <t>Utilização de 100% dos recursos para a confecção de material gráfico para a divulgação e promoção da imagem do conselho em eventos e demais programações.</t>
  </si>
  <si>
    <t>Pagamento de empresa especializada em confecção de materiais gráficos tais como: cartazes, banners, certificados, crachá de identificação, panfletos, blocos de notas, pastas, cartão de visitas e demais materiais.</t>
  </si>
  <si>
    <t>Atendimento eficaz das demandas gráficas do CAU/AP.</t>
  </si>
  <si>
    <t>Índice de realização (%): cota mensal paga/prevista</t>
  </si>
  <si>
    <t>Luana Sibeli Mira Barbosa</t>
  </si>
  <si>
    <t>Fiscalização</t>
  </si>
  <si>
    <t>Garantir a eficácia das atividades desenvolvidas pela fiscalização do CAU/AP.</t>
  </si>
  <si>
    <t>Pagamento dos salários e encargos de pessoal  da Fiscalização compondo os gastos com: Salário férias, férias, 13º salário e encargos sobre a folha.  Reajuste de 3% a partir de janeiro de 2018.</t>
  </si>
  <si>
    <t>Eficácia das demandas de atendimento relacionadas as atividades do CAU/AP.</t>
  </si>
  <si>
    <t>Índice de efetivação (%): folha de pagamento paga/prevista</t>
  </si>
  <si>
    <t>Pagamento de benefícios aos servidores tais como: Auxílio alimentação, auxílio saúde, auxílio creche, vale transporte e demais auxílios previstos no acordo coletivo de trabalho.   Reajuste de 3% a partir de janeiro de 2018.</t>
  </si>
  <si>
    <t xml:space="preserve">Diárias de servidores                                                                                             </t>
  </si>
  <si>
    <t>Garantir a participação de 2 agentes fiscais em 02 Seminários Técnicos do CAU/BR, atender ao Plano de Fiscalização para viagens aos interiores do estado</t>
  </si>
  <si>
    <t>Os 2 Seminários Técnicos serão realizados pelo CAU/BR, e as viagens de interiorização da fiscalização serão para os municípios: Oiapoque, Amapá, Calçoene, Tartarugualzinho, Ferreira Gomes, Serra do Navio, Pedra Branca do Amaparí, Mazagão, Laranjal do Jarí e Vitória do Jarí.</t>
  </si>
  <si>
    <t>Assegurar ao servidores condições mínimas de estadias e manutenção nas designações do CAU/AP.</t>
  </si>
  <si>
    <t>Índice de realização (%): diárias concedidas/previstas</t>
  </si>
  <si>
    <t>Passagens de servidores</t>
  </si>
  <si>
    <t>Valor previsto de emissão de R$ 2.000 por bilhete.</t>
  </si>
  <si>
    <t>Assegurar ao servidores condições de deslocamento nas designações do CAU/AP.</t>
  </si>
  <si>
    <t>índice de realização (%): passagens pagas/previstas</t>
  </si>
  <si>
    <t>Atendimento e relacionamento com arquitetos e urbanistas e a sociedade</t>
  </si>
  <si>
    <t>Promover o atendimento eficaz para o bom relacionamento entre o CAU/AP e os Profissionais Arquitetos e Urbanistas e Sociedade.</t>
  </si>
  <si>
    <t>Garantir o atendimento de excelência no CAU/AP.</t>
  </si>
  <si>
    <t>Pagamento dos salários, gratificações e encargos de pessoal do atendimento, compondo os gastos com: Salário, gratificação de função, férias,13º salário e encargos sobre a folha.   Reajuste de 3% a partir de janeiro de 2018.</t>
  </si>
  <si>
    <t>Pagamento de benefícios aos servidores tais como: Auxílio alimentação, auxílio saúde, auxílio creche, vale transporte e demais auxílios previstos no acordo coletivo de trabalho.  Reajuste de 10% a partir de janeiro de 2018.</t>
  </si>
  <si>
    <t>Estagiários</t>
  </si>
  <si>
    <t>Pagamento de 100% das bolsas aos estagiários por 1 ano.</t>
  </si>
  <si>
    <t>Pagamento da bolsa aos estagiários do CAU/AP.</t>
  </si>
  <si>
    <t>Assegurar condições para a realização das atividades dos estagiários do CAU/AP.</t>
  </si>
  <si>
    <t>índice de realização (%): estagiário contratado/previsto</t>
  </si>
  <si>
    <t>Intermediação estagiários</t>
  </si>
  <si>
    <t>Utilização de 100% dos recursos destinados à intermediação de estágio por 01 ano.</t>
  </si>
  <si>
    <t>Pagamento a intermediação dos estagiários ao CIEE.</t>
  </si>
  <si>
    <t>Assegurar a condições de contratação dos estagiários do CAU/AP.</t>
  </si>
  <si>
    <t>índice de realização (%): empresa contratada/prevista</t>
  </si>
  <si>
    <t>Gerencia Administrativa e Financeira</t>
  </si>
  <si>
    <t>Manutenção das Atividades Administrativas</t>
  </si>
  <si>
    <t>Garantir  pleno funcionamento do CAU-AP para atender com eficácia e efetividade aos profissionais e a sociedade.</t>
  </si>
  <si>
    <t>Garantir totalmente o bom funcionamento do CAU/AP.</t>
  </si>
  <si>
    <t>Pagamento dos salários, gratificações e encargos de pessoal  para 1 Assessoria Jurídica e 1 Gerencia Geral: Salário, gratificação de função, férias, 13º salário e encargos sobre a folha.  Reajuste de 3% a partir de janeiro de 2018.</t>
  </si>
  <si>
    <t>Atendimento eficaz das demandas administrativas, financeiras e jurídicas relacionadas as atividades do CAU/AP.</t>
  </si>
  <si>
    <t>Pagamento de benefícios para 1 Assessoria Jurídica e 1 Gerente Geral: Auxílio alimentação, auxílio saúde, auxílio creche, vale transporte e demais auxílios previstos no acordo coletivo de trabalho.  Reajuste de 3% a partir de janeiro de 2018.</t>
  </si>
  <si>
    <t>Eventos realizados pelo CAU-UF ou CAU/BR  com a presença de 01  empregado ou colaborador com 3 diárias e 1 deslocamento por evento, conforme normativa do CAU/AP.</t>
  </si>
  <si>
    <t xml:space="preserve">Passagens de servidores                                                                                      </t>
  </si>
  <si>
    <t>Índice de realização (%): passagens pagas/previstas</t>
  </si>
  <si>
    <t>Assessoria contábil</t>
  </si>
  <si>
    <t>Pagamento de 100% do contrato com a Assessoria Contábil do CAU/AP por 12 meses</t>
  </si>
  <si>
    <t>Atendimento eficaz das demandas contábeis e financeiras do CAU/AP.</t>
  </si>
  <si>
    <t>Índice de despesa realizada (%): valor da cota mensal paga/prevista</t>
  </si>
  <si>
    <t>Serviços de segurança predial e preventiva</t>
  </si>
  <si>
    <t>Pagamento de 100% dos serviços destinados à segurança predial e preventiva.</t>
  </si>
  <si>
    <t>Pagamento de empresa especializada em instarão de câmeras de segurança, cerca elétrica, e equipamentos de monitoramento e vigilância.</t>
  </si>
  <si>
    <t>Garantir segurança predial e patrimonial do CAU/AP.</t>
  </si>
  <si>
    <t>Seguros de bens móveis</t>
  </si>
  <si>
    <t>Pagamento de 100% de serviços destinados à manutenção e conservação da sede do CAU/AP.</t>
  </si>
  <si>
    <t>Pagamento de seguradora de imóveis para garantir a integridade patrimonial da sede administrativa em um período de 12 meses.</t>
  </si>
  <si>
    <t>Garantir a integridade  predial e patrimonial do CAU/AP.</t>
  </si>
  <si>
    <t>Seguros de bens imóveis</t>
  </si>
  <si>
    <t>Pagamento 100% das despesas referente  à manutenção e conservação do veículo destinado às atividades do Conselho.</t>
  </si>
  <si>
    <t>Pagamento de empresa especializada em fornecimento de seguro de veículos para garantir a integridade do automóvel destinado às atividades do CAU/AP.</t>
  </si>
  <si>
    <t>Garantir a integridade  do veículo  do CAU/AP.</t>
  </si>
  <si>
    <t>Serviços de energia elétrica</t>
  </si>
  <si>
    <t>Pagamento de 100% das despesas referente ao serviço de fornecimento de energia elétrica.</t>
  </si>
  <si>
    <t>Pagamento de serviço de fornecimento de energia elétrica indispensáveis ao funcionamento da sede do CAU/AP, em um período de 12 meses.</t>
  </si>
  <si>
    <t>Garantir o funcionamento das instalações do CAU/AP.</t>
  </si>
  <si>
    <t>Serviços de telecomunicações</t>
  </si>
  <si>
    <t>Pagamento de 100% das despesas referente à serviços de telecomunicação da sede do CAU/AP.</t>
  </si>
  <si>
    <t>Pagamento de serviços para 01 linha telefônica fixa 01 de internet fixa, bem como telefonia e internet móvel para 03 aparelhos indispensáveis ao funcionamento das atividades administrativas do CAU/AP.</t>
  </si>
  <si>
    <t>Serviço da companhia de água e esgoto</t>
  </si>
  <si>
    <t>Pagamento de 100% das despesas referente ao serviço de fornecimento de água.</t>
  </si>
  <si>
    <t>Pagamento de despesas com serviço de fornecimento de água e tratamento de esgoto indispensáveis ao funcionamento da sede do CAU/AP, em um período de 12 meses.</t>
  </si>
  <si>
    <t>Serviços de postagens via correios</t>
  </si>
  <si>
    <t>Pagamento de 100% das despesas referente ao serviço de postagens.</t>
  </si>
  <si>
    <t>Pagamento do contrato de serviços de postagens de correspondências diversas em um período de 01 ano.</t>
  </si>
  <si>
    <t>Manter os  serviços administrativos do CAU/AP.</t>
  </si>
  <si>
    <t>Material de expediente</t>
  </si>
  <si>
    <t>Utilização de 100% dos recursos destinados à aquisição de materiais de expediente do CAU/AP.</t>
  </si>
  <si>
    <t>Pagamento de empresa especializada em fornecimento de materiais de escritório (Papel A4, lápis, caneta, borracha, pincel, apontador, clips, tesoura, extrator de grampos, grandos, corretivo, colas e outros),  necessários para manter e executar as atividades administrativas do conselho.</t>
  </si>
  <si>
    <t>Garantir a execução dos serviços administrativos do CAU/AP.</t>
  </si>
  <si>
    <t>índice de realização (%): qtd de material comprado/previsto</t>
  </si>
  <si>
    <t>Material de limpeza</t>
  </si>
  <si>
    <t>Utilização de 100% dos recursos destinados à aquisição de materiais de limpeza para manutenção da sede do CAU/AP.</t>
  </si>
  <si>
    <t>Pagamento de empresa especializada em fornecimento de materiais de limpeza (detergente, vassouras, rodo, esponjas, alvejante, sabão, limpa vidros, aromatizantes, desengordurantes, pedras sanitárias e outros),  necessários para manter e executar as atividades administrativas do conselho.</t>
  </si>
  <si>
    <t>Material de informática</t>
  </si>
  <si>
    <t>Utilização de 100% dos recursos destinados à aquisição de materiais de informática do CAU/AP.</t>
  </si>
  <si>
    <t>Contratação de empresa especializada em fornecimento  materiais de informática: Tonners, cartucho de tinta, periféricos, licença de sistemas e etc.</t>
  </si>
  <si>
    <t>Gêneros de alimentação</t>
  </si>
  <si>
    <t>Utilização de 100% dos recursos destinados à aquisição de gêneros de alimentação do CAU/AP.</t>
  </si>
  <si>
    <t>Pagamento de empresa especializada em fornecimento de gêneros alimentícios (café, leite, açúcar, adoçante, bolacha e etc.),  necessários para manter e executar as atividades administrativas do conselho.</t>
  </si>
  <si>
    <t>Uniforme</t>
  </si>
  <si>
    <t>Pagamento de 100% das despesas destinados à aquisição de uniformes para os servidores do CAU/AP.</t>
  </si>
  <si>
    <t>Pagamento de empresa especializada em confecção de uniforme, tipo camisa/camiseta para 06 servidores e 02 estagiários.</t>
  </si>
  <si>
    <t>Serviços limpeza ar-condicionado</t>
  </si>
  <si>
    <t>Garantir o pagamento de 100% dos serviços contratados para limpeza de ar-condicionado.</t>
  </si>
  <si>
    <t>Pagamento de empresa especializada em serviços de limpeza de ar-condicionado e centros de ar, para zelar os equipamentos da sede CAU/AP.</t>
  </si>
  <si>
    <t>Publicações DOU</t>
  </si>
  <si>
    <t>Garantir o pagamento de 100% dos serviços de publicação no DOU.</t>
  </si>
  <si>
    <t>Pagamento de serviços de divulgação em diário oficial da união para atender as diversas demandas originadas dos processos administrativas do CAU/AP.</t>
  </si>
  <si>
    <t>índice de realização (%):qtd de publicação paga/prevista</t>
  </si>
  <si>
    <t>Serviços medicina do trabalho</t>
  </si>
  <si>
    <t>Garantir o pagamento de 100% dos serviços de medicina do trabalho e elaboração de programas de segurança do trabalho.</t>
  </si>
  <si>
    <t>Contratação de empresa especializada em elaboração de PCMSO, PPRA e demais relatórios necessários para atender a legislação de segurança do trabalho, bem como executar exames periódicos, admissionais e demissionários para garantir o cumprimento de requisitos trabalhistas dos servidores do CAU/AP.</t>
  </si>
  <si>
    <t xml:space="preserve">Garantir a execução dos serviços administrativos do CAU/AP. </t>
  </si>
  <si>
    <t>Suprimentos de fundos</t>
  </si>
  <si>
    <t>Garantir 100% dos recursos destinados a despesas de pronto pagamento.</t>
  </si>
  <si>
    <t>Pagamento de 100% recursos para despesas de pronto atendimento e emergências para atender as necessidades do CAU/AP.</t>
  </si>
  <si>
    <t>Suprir as necessidades de execução dos serviços administrativos do CAU/AP.</t>
  </si>
  <si>
    <t>índice de realização (%):valor liberado/previsto</t>
  </si>
  <si>
    <t>Combustível</t>
  </si>
  <si>
    <t>Garantir 100% dos recursos destinados a despesas de combustível.</t>
  </si>
  <si>
    <t>Pagamento de empresa especializada em fornecimento de combustível tipo gasolina, para o período de 12 meses.</t>
  </si>
  <si>
    <t>Serviços de manutenção e conservação de bens móveis e imóveis</t>
  </si>
  <si>
    <t>Garantir o pagamento de 100% das despesas com contratação de empresa especializada em manutenção e conservação predial.</t>
  </si>
  <si>
    <t xml:space="preserve">Pagamento de empresa especializada em limpeza em geral do imóvel. do </t>
  </si>
  <si>
    <t>Zelar e manter as instalação da sede CAU/AP.</t>
  </si>
  <si>
    <t>Serviços de manutenção e conservação de veículos</t>
  </si>
  <si>
    <t>Garantir o pagamento de 100% das despesas com contratação de empresa especializada em manutenção e conservação de veículo.</t>
  </si>
  <si>
    <t>Pagamento de empresa especializada em manutenção preventiva, troca de óleo, pneus, alinhamento, balanceamento, revisão geral do veículo do CAU/AP.</t>
  </si>
  <si>
    <t>Zelar pelo bem público do CAU/AP.</t>
  </si>
  <si>
    <t>Taxas bancárias</t>
  </si>
  <si>
    <t>Garantir o pagamento de 100% das despesas com tarifas bancárias.</t>
  </si>
  <si>
    <t>Pagamento das taxas oriundas do convênio com o Banco do Brasil, relativas ao gerenciando da conta do CAU/AP.</t>
  </si>
  <si>
    <t>Manter os  serviços bancários do CAU/AP.</t>
  </si>
  <si>
    <t>Indenizações, multas,  restituições e reposições</t>
  </si>
  <si>
    <t>Garantir o pagamento de 100% das despesas com Indenizações, multas,  restituições e reposições</t>
  </si>
  <si>
    <t>Pagamento outras despesas correntes variáveis e outras não recorrentes: indenizações, multas diversas, restituições e reposições que envolvam o CAU/AP.</t>
  </si>
  <si>
    <t>Assegurar a idoneidade do CAU/AP.</t>
  </si>
  <si>
    <t>Eventos</t>
  </si>
  <si>
    <t>Pagamento de 100% das despesas para realização de eventos, seminários, cursos para o CAU/AP.</t>
  </si>
  <si>
    <t>Contratação de empresa especializada em cerimonial para organização, decoração, fornecimento de buffet, locação de espaço, foto/ filmagens para: 01 Seminário de ética, 01 seminário de Politicas Urbanas e Ambientais, 01 dia do Arquiteto e 03 Cursos de capacitação profissional.</t>
  </si>
  <si>
    <t>Assegurar o relacionamento com a sociedade.</t>
  </si>
  <si>
    <t>Despesas de exercícios anteriores</t>
  </si>
  <si>
    <t>Efetuar 2 (dois) pagamentos de  exercícios anteriores.</t>
  </si>
  <si>
    <t>Realizar dois pagamentos de despesas de exercícios anteriores não inscritas em restos a pagar.</t>
  </si>
  <si>
    <t>Sanear obrigações de exercícios anteriores.</t>
  </si>
  <si>
    <t>Tributos em geral</t>
  </si>
  <si>
    <t>Custear 100% despesas com tributos em geral.</t>
  </si>
  <si>
    <t>Pagamento de 2 (dois) a 5 (cinco)tributos em geral.</t>
  </si>
  <si>
    <t>Sanear obrigações com tributos municipais, estaduais e federais.</t>
  </si>
  <si>
    <t>Serviços de limpeza e manutenção da sede</t>
  </si>
  <si>
    <t>Pagamento de 1 contrato de serviços de limpeza da sede</t>
  </si>
  <si>
    <t>Manter  1 (uma) pessoa jurídica prestadora de serviços de limpeza predial do Conselho durante 12 meses.</t>
  </si>
  <si>
    <t>Deixar o ambiente interno e externo do Conselho  em condições de uso pelos empregados, profissionais e conselheiros.</t>
  </si>
  <si>
    <t>Índice de realização (%): Serviço prestado/ Pagamento do serviços previsto</t>
  </si>
  <si>
    <t>Serviços de lavagem de veículos</t>
  </si>
  <si>
    <t>Contratação PJ para lavagem dos veículos do CAU-AP.</t>
  </si>
  <si>
    <t>Realizar 24 lavagens nos veículos do CAU-AP.</t>
  </si>
  <si>
    <t>Assegurar a limpeza dos veículos do Conselho para fins de uso pela Administração.</t>
  </si>
  <si>
    <t>Despesas Judiciais</t>
  </si>
  <si>
    <t>Custear 100% despesas judiciais do CAU/AP</t>
  </si>
  <si>
    <t>Pagamento das custas judiciais de processos de dívida ativa, ações judiciais e outros.</t>
  </si>
  <si>
    <t>Garantir o pagamentos das custas de processos judiciais</t>
  </si>
  <si>
    <t>índice de realização (%):Processo previsto/ pagamento de custa de processo</t>
  </si>
  <si>
    <t>Reforma sala ao lado do atendimento</t>
  </si>
  <si>
    <t>Entregar a sala reformada da GETEC</t>
  </si>
  <si>
    <t>Contratar 1 (uma) PJ ou PJF para manutenção e reparos da sala da Gerência Técnica e de Fiscalização</t>
  </si>
  <si>
    <t>Assegurar condições mínimas de trabalho aos servidores na sede do CAU/AP</t>
  </si>
  <si>
    <t>Realizar Palestra/curso de Orientação Profissional sobre ética e exercício profissional.</t>
  </si>
  <si>
    <t xml:space="preserve">Seminário voltado aos Profissionais, com intuito de incentivar o exercício com éticas e boas práticas profissionais no Estado do Amapá.
</t>
  </si>
  <si>
    <t xml:space="preserve">Índice de Realização (%): palestras realizadas/ previstas </t>
  </si>
  <si>
    <t>Gerência Administrativa Financeira</t>
  </si>
  <si>
    <t>A</t>
  </si>
  <si>
    <t>X</t>
  </si>
  <si>
    <t>Contribuição com as despesas do CSC - Fiscalização</t>
  </si>
  <si>
    <t>Reserva de Contingência</t>
  </si>
  <si>
    <t>P</t>
  </si>
  <si>
    <t>Estruturação da sede própria do CAU/AP</t>
  </si>
  <si>
    <t>Ter servidores e dirigentes capacitados assegurando o bom andamento das atividades do CAU/AP.</t>
  </si>
  <si>
    <t>Garantir o planejamento, equilíbrio financeiro, e a eficácia administrativa.</t>
  </si>
  <si>
    <t>Comissão de Ensino e formação, Ética e Exercício Profissional - CEFEEP</t>
  </si>
  <si>
    <t>Adquirir 4 bilhetes aéreos em média de R$ 2.000,00.</t>
  </si>
  <si>
    <t>Custear passagem aérea para 1 evento, sendo 1 passagem por evento.</t>
  </si>
  <si>
    <t>Garantir a participação de 1 representante da CPFOA em 1 reunião promovidas pela Comissão de Planejamento e Finanças do CAU/BR.</t>
  </si>
  <si>
    <t>Adquirir 1 bilhete aéreo em média de R$ 3.000,00.</t>
  </si>
  <si>
    <t>Eventos realizados pelo CAU/BR  com a presença de 01 conselheiro ou convidado do CAU-AP, sendo 1 evento com 3 diárias  e 01 deslocamento, conforme normativa do CAU/AP.</t>
  </si>
  <si>
    <t>Adquirir 1 bilhete aéreo em média de R$ 2.602,00.</t>
  </si>
  <si>
    <t>Interiorização</t>
  </si>
  <si>
    <t>Custear passagem aérea para 02 cursos de capacitação e 02 Seminários/eventos promovidos pelo CAU/BR.</t>
  </si>
  <si>
    <t>Garantir a participação de 1 assessora jurídica, 01 Gerente Geral em 02 eventos do CAU/BR, garantir a participação de 02 servidores em cursos de capacitação.</t>
  </si>
  <si>
    <t>Adquirir 2 bilhetes aéreos em média de R$ 1.800,00.</t>
  </si>
  <si>
    <t>Assegurar condições mínimas para o funcionamento do veículo do CAU/AP</t>
  </si>
  <si>
    <t>Peças de reposição do veículo</t>
  </si>
  <si>
    <t>[</t>
  </si>
  <si>
    <t>Custear 100% as despesas com peças de reposição do veículo do CAU/AP</t>
  </si>
  <si>
    <t>Realizar a aquisição de peças como: limpador de parabrisas, troca de película, reparo de pneu e outros.</t>
  </si>
  <si>
    <t>Garantir a participação de 1 representantes da CEFEEP em 4 reuniões promovidas pela Comissão de Planejamento e Finanças do CAU/BR.</t>
  </si>
  <si>
    <t>Os valores referentes benefícios para 2019 estão assim distribuídos: Auxílio alimentação - R 51.726,00; Auxílio saúde - R$ 23.517,00 e Auxílio creche - R$ 1.920,00.</t>
  </si>
  <si>
    <t>Custear diárias para deslocamentos em interiorizações.</t>
  </si>
  <si>
    <t xml:space="preserve">14 iniciativas </t>
  </si>
  <si>
    <t>ok</t>
  </si>
  <si>
    <t>Programação
 2019</t>
  </si>
  <si>
    <t>Garantir o planejamento, equilíbrio financeiro, e a eficácia administrativa</t>
  </si>
  <si>
    <t>Valor previsto para 8 viagens de interiorização da fiscalização para os municípios: Oiapoque, Amapá, Calçoene, Serra do navio, Pedra Branca, Porto grande, Ferreira Gomes, Laranjal do Jarí e  Mazagão.</t>
  </si>
  <si>
    <t>Valores                      
  (C=B-A)</t>
  </si>
  <si>
    <t>Estruturação de Sede - TI</t>
  </si>
  <si>
    <t>Estruturação de Sede - Mobiliário</t>
  </si>
  <si>
    <r>
      <t xml:space="preserve">Suportar financeiramente, </t>
    </r>
    <r>
      <rPr>
        <b/>
        <sz val="20"/>
        <color theme="1"/>
        <rFont val="Calibri"/>
        <family val="2"/>
        <scheme val="minor"/>
      </rPr>
      <t>até 2%</t>
    </r>
    <r>
      <rPr>
        <sz val="20"/>
        <color theme="1"/>
        <rFont val="Calibri"/>
        <family val="2"/>
        <scheme val="minor"/>
      </rPr>
      <t>,  ações necessárias e não contempladas nos Planos de Ação aprovados.</t>
    </r>
  </si>
  <si>
    <t>Índice de realização: Termo de cooperação efetivado/previsto</t>
  </si>
  <si>
    <t xml:space="preserve">Índice de realização: participação do conselheiro efetivada/prevista </t>
  </si>
  <si>
    <t>Índice de realização: passagens compradas/previstas</t>
  </si>
  <si>
    <t>Índice de realização: Palestras realizadas/previstas</t>
  </si>
  <si>
    <r>
      <t xml:space="preserve">Pagamento mensal do contrato de da assessoria contábil no valor de </t>
    </r>
    <r>
      <rPr>
        <b/>
        <sz val="20"/>
        <rFont val="Calibri"/>
        <family val="2"/>
        <scheme val="minor"/>
      </rPr>
      <t>R$ 3.730,00.</t>
    </r>
  </si>
  <si>
    <t xml:space="preserve">Cesar Augusto Batista Balieiro </t>
  </si>
  <si>
    <t>Contribuir com 84,4% da cota parte do CAU/AP para o csc-cau- fiscalização,  durante 1 ano.</t>
  </si>
  <si>
    <t>Contribuir com 15,6% da cota parte do CAU/AP para o csc-cau- atendimento,  durante 1 ano.</t>
  </si>
  <si>
    <t>Atendimento</t>
  </si>
  <si>
    <t xml:space="preserve">Atendimento de 3.300/ano sendo, em média, de 05 profissionais/dia. Atendimentos via e-mail  2, telefone - 2 e presencial - 4, SICCAU - 2. </t>
  </si>
  <si>
    <t>Atendimento das demandas de profissionais na sede do cau, por telefone, e-mail e pelo SICCAU.</t>
  </si>
  <si>
    <t>índice de qualidade no atendimento(%): demanda de atendimento/ demandas solucionadas</t>
  </si>
  <si>
    <t>CAU/UF:  CAU/AP</t>
  </si>
  <si>
    <r>
      <t xml:space="preserve">Objetivos Estratégicos Locais           </t>
    </r>
    <r>
      <rPr>
        <b/>
        <sz val="14"/>
        <color indexed="21"/>
        <rFont val="Calibri"/>
        <family val="2"/>
      </rPr>
      <t xml:space="preserve"> </t>
    </r>
    <r>
      <rPr>
        <b/>
        <sz val="14"/>
        <color rgb="FFFF0000"/>
        <rFont val="Calibri"/>
        <family val="2"/>
      </rPr>
      <t xml:space="preserve"> 
</t>
    </r>
    <r>
      <rPr>
        <b/>
        <sz val="14"/>
        <color rgb="FF008080"/>
        <rFont val="Calibri"/>
        <family val="2"/>
      </rPr>
      <t xml:space="preserve">(mínimo de 6 % do total da RAL) </t>
    </r>
    <r>
      <rPr>
        <b/>
        <sz val="14"/>
        <color indexed="21"/>
        <rFont val="Calibri"/>
        <family val="2"/>
      </rPr>
      <t xml:space="preserve">                        </t>
    </r>
  </si>
  <si>
    <r>
      <t xml:space="preserve">Assistência Técnica 
</t>
    </r>
    <r>
      <rPr>
        <b/>
        <sz val="14"/>
        <color rgb="FF008080"/>
        <rFont val="Calibri"/>
        <family val="2"/>
        <scheme val="minor"/>
      </rPr>
      <t xml:space="preserve">(mínimo de 2% do total da RAL) </t>
    </r>
    <r>
      <rPr>
        <b/>
        <sz val="14"/>
        <color theme="1"/>
        <rFont val="Calibri"/>
        <family val="2"/>
        <scheme val="minor"/>
      </rPr>
      <t xml:space="preserve">   </t>
    </r>
  </si>
  <si>
    <r>
      <t xml:space="preserve">Reserva de
 Contingência </t>
    </r>
    <r>
      <rPr>
        <b/>
        <sz val="14"/>
        <color indexed="21"/>
        <rFont val="Calibri"/>
        <family val="2"/>
      </rPr>
      <t xml:space="preserve">(até 2 % do total da RAL)              </t>
    </r>
  </si>
  <si>
    <t>Programação 
2019</t>
  </si>
  <si>
    <t>Encargos
 Diversos</t>
  </si>
  <si>
    <t>Material de
 Consumo</t>
  </si>
  <si>
    <t>Serviços
 Prestados</t>
  </si>
  <si>
    <t>CAU/UF: CAU/AP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</si>
</sst>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-&quot;R$&quot;\ * #,##0_-;\-&quot;R$&quot;\ * #,##0_-;_-&quot;R$&quot;\ * &quot;-&quot;??_-;_-@_-"/>
    <numFmt numFmtId="168" formatCode="#,##0.0_ ;\-#,##0.0\ "/>
    <numFmt numFmtId="169" formatCode="0.0%"/>
    <numFmt numFmtId="170" formatCode="_-* #,##0_-;\-* #,##0_-;_-* &quot;-&quot;??_-;_-@_-"/>
    <numFmt numFmtId="171" formatCode="_(* #,##0_);_(* \(#,##0\);_(* &quot;-&quot;??_);_(@_)"/>
    <numFmt numFmtId="172" formatCode="_(* #,##0.0_);_(* \(#,##0.0\);_(* &quot;-&quot;??_);_(@_)"/>
    <numFmt numFmtId="173" formatCode="_-* #,##0.0_-;\-* #,##0.0_-;_-* &quot;-&quot;_-;_-@_-"/>
  </numFmts>
  <fonts count="8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sz val="11"/>
      <color theme="1" tint="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6100"/>
      <name val="Calibri"/>
      <family val="2"/>
      <scheme val="minor"/>
    </font>
    <font>
      <sz val="13"/>
      <color rgb="FF9C6500"/>
      <name val="Calibri"/>
      <family val="2"/>
      <scheme val="minor"/>
    </font>
    <font>
      <b/>
      <sz val="14"/>
      <color rgb="FF000000"/>
      <name val="Arial Narrow"/>
      <family val="2"/>
    </font>
    <font>
      <sz val="14"/>
      <color theme="1"/>
      <name val="Arial Narrow"/>
      <family val="2"/>
    </font>
    <font>
      <sz val="13"/>
      <color theme="1"/>
      <name val="Arial Narrow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0"/>
      <name val="Arial"/>
      <family val="2"/>
    </font>
    <font>
      <b/>
      <sz val="13"/>
      <name val="Arial"/>
      <family val="2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Arial Narrow"/>
      <family val="2"/>
    </font>
    <font>
      <sz val="12"/>
      <color rgb="FF000000"/>
      <name val="Calibri"/>
      <family val="2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b/>
      <sz val="11"/>
      <color indexed="81"/>
      <name val="Tahoma"/>
      <family val="2"/>
    </font>
    <font>
      <sz val="12"/>
      <color theme="1"/>
      <name val="Cambria"/>
      <family val="1"/>
    </font>
    <font>
      <b/>
      <sz val="12"/>
      <color indexed="10"/>
      <name val="Tahoma"/>
      <family val="2"/>
    </font>
    <font>
      <b/>
      <sz val="9"/>
      <color indexed="81"/>
      <name val="Segoe UI"/>
      <family val="2"/>
    </font>
    <font>
      <b/>
      <sz val="14"/>
      <color indexed="81"/>
      <name val="Segoe UI"/>
      <family val="2"/>
    </font>
    <font>
      <sz val="9"/>
      <color indexed="81"/>
      <name val="Segoe UI"/>
      <family val="2"/>
    </font>
    <font>
      <b/>
      <sz val="16"/>
      <color indexed="81"/>
      <name val="Segoe UI"/>
      <family val="2"/>
    </font>
    <font>
      <sz val="20"/>
      <color theme="1" tint="0.499984740745262"/>
      <name val="Calibri"/>
      <family val="2"/>
      <scheme val="minor"/>
    </font>
    <font>
      <b/>
      <sz val="12"/>
      <color indexed="81"/>
      <name val="Segoe UI"/>
      <family val="2"/>
    </font>
    <font>
      <b/>
      <sz val="12"/>
      <color rgb="FFFFFFFF"/>
      <name val="Calibri"/>
      <family val="2"/>
    </font>
    <font>
      <sz val="10"/>
      <color rgb="FF000000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203764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sz val="20"/>
      <color rgb="FF203764"/>
      <name val="Calibri"/>
      <family val="2"/>
      <scheme val="minor"/>
    </font>
    <font>
      <sz val="12"/>
      <color indexed="81"/>
      <name val="Segoe UI"/>
      <family val="2"/>
    </font>
    <font>
      <b/>
      <sz val="12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indexed="21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57"/>
      <name val="Calibri"/>
      <family val="2"/>
    </font>
    <font>
      <b/>
      <sz val="14"/>
      <color rgb="FF008080"/>
      <name val="Calibri"/>
      <family val="2"/>
      <scheme val="minor"/>
    </font>
    <font>
      <sz val="11"/>
      <color indexed="81"/>
      <name val="Tahoma"/>
      <family val="2"/>
    </font>
    <font>
      <b/>
      <sz val="14"/>
      <color rgb="FFFF0000"/>
      <name val="Calibri"/>
      <family val="2"/>
      <scheme val="minor"/>
    </font>
    <font>
      <b/>
      <sz val="14"/>
      <color rgb="FF008080"/>
      <name val="Calibri"/>
      <family val="2"/>
    </font>
    <font>
      <sz val="2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BDD1C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Gray">
        <bgColor rgb="FF009999"/>
      </patternFill>
    </fill>
    <fill>
      <patternFill patternType="solid">
        <fgColor rgb="FF00808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10" borderId="0" applyNumberFormat="0" applyBorder="0" applyAlignment="0" applyProtection="0"/>
    <xf numFmtId="44" fontId="3" fillId="0" borderId="0" applyFont="0" applyFill="0" applyBorder="0" applyAlignment="0" applyProtection="0"/>
    <xf numFmtId="0" fontId="14" fillId="11" borderId="0" applyNumberFormat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3" borderId="0" xfId="0" applyFont="1" applyFill="1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Fill="1"/>
    <xf numFmtId="0" fontId="4" fillId="3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9" fillId="0" borderId="0" xfId="0" applyFont="1" applyAlignment="1"/>
    <xf numFmtId="0" fontId="6" fillId="3" borderId="0" xfId="0" applyFont="1" applyFill="1" applyBorder="1" applyAlignment="1">
      <alignment vertical="center"/>
    </xf>
    <xf numFmtId="0" fontId="4" fillId="9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13" fillId="0" borderId="0" xfId="1" applyFill="1"/>
    <xf numFmtId="0" fontId="0" fillId="0" borderId="0" xfId="0" applyFill="1"/>
    <xf numFmtId="0" fontId="6" fillId="0" borderId="0" xfId="0" applyFont="1"/>
    <xf numFmtId="0" fontId="16" fillId="0" borderId="0" xfId="1" applyFont="1" applyFill="1"/>
    <xf numFmtId="0" fontId="6" fillId="0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8" fillId="0" borderId="0" xfId="1" applyFont="1" applyFill="1"/>
    <xf numFmtId="0" fontId="19" fillId="0" borderId="0" xfId="3" applyFont="1" applyFill="1"/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41" fontId="23" fillId="4" borderId="7" xfId="5" applyNumberFormat="1" applyFont="1" applyFill="1" applyBorder="1" applyAlignment="1">
      <alignment horizontal="right" vertical="center" wrapText="1"/>
    </xf>
    <xf numFmtId="37" fontId="15" fillId="0" borderId="0" xfId="0" applyNumberFormat="1" applyFont="1" applyAlignment="1">
      <alignment horizontal="center"/>
    </xf>
    <xf numFmtId="41" fontId="15" fillId="0" borderId="0" xfId="0" applyNumberFormat="1" applyFont="1"/>
    <xf numFmtId="41" fontId="24" fillId="8" borderId="7" xfId="0" applyNumberFormat="1" applyFont="1" applyFill="1" applyBorder="1" applyAlignment="1">
      <alignment horizontal="right" wrapText="1"/>
    </xf>
    <xf numFmtId="41" fontId="24" fillId="8" borderId="7" xfId="5" applyNumberFormat="1" applyFont="1" applyFill="1" applyBorder="1" applyAlignment="1">
      <alignment horizontal="right" wrapText="1"/>
    </xf>
    <xf numFmtId="0" fontId="5" fillId="0" borderId="0" xfId="0" applyFont="1"/>
    <xf numFmtId="168" fontId="24" fillId="8" borderId="7" xfId="5" applyNumberFormat="1" applyFont="1" applyFill="1" applyBorder="1" applyAlignment="1">
      <alignment horizontal="right" wrapText="1"/>
    </xf>
    <xf numFmtId="0" fontId="25" fillId="0" borderId="0" xfId="0" applyFont="1"/>
    <xf numFmtId="0" fontId="26" fillId="0" borderId="0" xfId="0" applyFont="1"/>
    <xf numFmtId="41" fontId="23" fillId="0" borderId="7" xfId="5" applyNumberFormat="1" applyFont="1" applyFill="1" applyBorder="1" applyAlignment="1">
      <alignment horizontal="right" vertical="center" wrapText="1"/>
    </xf>
    <xf numFmtId="41" fontId="23" fillId="8" borderId="7" xfId="5" applyNumberFormat="1" applyFont="1" applyFill="1" applyBorder="1" applyAlignment="1">
      <alignment horizontal="right" vertical="center" wrapText="1"/>
    </xf>
    <xf numFmtId="168" fontId="23" fillId="8" borderId="7" xfId="5" applyNumberFormat="1" applyFont="1" applyFill="1" applyBorder="1" applyAlignment="1">
      <alignment horizontal="right" vertical="center" wrapText="1"/>
    </xf>
    <xf numFmtId="0" fontId="23" fillId="4" borderId="7" xfId="0" applyFont="1" applyFill="1" applyBorder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15" fillId="0" borderId="0" xfId="0" applyFont="1" applyFill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38" fillId="13" borderId="0" xfId="0" applyFont="1" applyFill="1" applyAlignment="1">
      <alignment vertical="center"/>
    </xf>
    <xf numFmtId="0" fontId="0" fillId="0" borderId="0" xfId="0" applyFont="1"/>
    <xf numFmtId="0" fontId="40" fillId="13" borderId="0" xfId="0" applyFont="1" applyFill="1" applyAlignment="1"/>
    <xf numFmtId="0" fontId="6" fillId="3" borderId="0" xfId="0" applyFont="1" applyFill="1"/>
    <xf numFmtId="41" fontId="42" fillId="3" borderId="30" xfId="0" applyNumberFormat="1" applyFont="1" applyFill="1" applyBorder="1" applyAlignment="1">
      <alignment horizontal="right" vertical="center" wrapText="1" readingOrder="1"/>
    </xf>
    <xf numFmtId="0" fontId="5" fillId="3" borderId="0" xfId="0" applyFont="1" applyFill="1" applyBorder="1" applyAlignment="1">
      <alignment horizontal="center" vertical="center" textRotation="90"/>
    </xf>
    <xf numFmtId="0" fontId="5" fillId="3" borderId="0" xfId="0" applyFont="1" applyFill="1" applyBorder="1" applyAlignment="1">
      <alignment horizontal="center" vertical="center" wrapText="1" readingOrder="1"/>
    </xf>
    <xf numFmtId="0" fontId="6" fillId="3" borderId="0" xfId="0" applyFont="1" applyFill="1" applyBorder="1"/>
    <xf numFmtId="0" fontId="5" fillId="3" borderId="0" xfId="0" applyFont="1" applyFill="1" applyBorder="1" applyAlignment="1">
      <alignment vertical="center" wrapText="1" readingOrder="1"/>
    </xf>
    <xf numFmtId="0" fontId="6" fillId="3" borderId="0" xfId="0" applyFont="1" applyFill="1" applyAlignment="1">
      <alignment wrapText="1"/>
    </xf>
    <xf numFmtId="0" fontId="0" fillId="13" borderId="0" xfId="0" applyFill="1" applyAlignment="1">
      <alignment vertical="center"/>
    </xf>
    <xf numFmtId="0" fontId="8" fillId="3" borderId="0" xfId="0" applyFont="1" applyFill="1" applyBorder="1" applyAlignment="1" applyProtection="1">
      <alignment vertical="center"/>
      <protection locked="0"/>
    </xf>
    <xf numFmtId="0" fontId="34" fillId="3" borderId="0" xfId="0" applyFont="1" applyFill="1" applyAlignment="1">
      <alignment vertical="center"/>
    </xf>
    <xf numFmtId="1" fontId="0" fillId="0" borderId="0" xfId="0" applyNumberFormat="1" applyAlignment="1">
      <alignment vertical="center" wrapText="1"/>
    </xf>
    <xf numFmtId="0" fontId="4" fillId="16" borderId="1" xfId="0" applyFont="1" applyFill="1" applyBorder="1" applyAlignment="1">
      <alignment vertical="center"/>
    </xf>
    <xf numFmtId="0" fontId="52" fillId="3" borderId="0" xfId="0" applyFont="1" applyFill="1" applyAlignment="1">
      <alignment vertical="center"/>
    </xf>
    <xf numFmtId="0" fontId="10" fillId="0" borderId="0" xfId="0" applyFont="1" applyAlignment="1">
      <alignment wrapText="1"/>
    </xf>
    <xf numFmtId="166" fontId="10" fillId="0" borderId="0" xfId="0" applyNumberFormat="1" applyFont="1" applyAlignment="1">
      <alignment wrapText="1"/>
    </xf>
    <xf numFmtId="0" fontId="4" fillId="3" borderId="0" xfId="0" applyFont="1" applyFill="1"/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/>
    <xf numFmtId="0" fontId="28" fillId="0" borderId="0" xfId="0" applyFont="1" applyFill="1" applyBorder="1" applyAlignment="1"/>
    <xf numFmtId="0" fontId="30" fillId="12" borderId="18" xfId="0" applyFont="1" applyFill="1" applyBorder="1" applyAlignment="1" applyProtection="1">
      <alignment vertical="center"/>
      <protection locked="0"/>
    </xf>
    <xf numFmtId="0" fontId="30" fillId="12" borderId="18" xfId="0" applyFont="1" applyFill="1" applyBorder="1" applyAlignment="1"/>
    <xf numFmtId="0" fontId="28" fillId="12" borderId="18" xfId="0" applyFont="1" applyFill="1" applyBorder="1" applyAlignment="1"/>
    <xf numFmtId="0" fontId="28" fillId="12" borderId="9" xfId="0" applyFont="1" applyFill="1" applyBorder="1" applyAlignment="1"/>
    <xf numFmtId="0" fontId="4" fillId="0" borderId="0" xfId="0" applyFont="1" applyBorder="1" applyAlignment="1"/>
    <xf numFmtId="0" fontId="36" fillId="3" borderId="0" xfId="0" applyFont="1" applyFill="1" applyBorder="1" applyAlignment="1">
      <alignment horizontal="left" wrapText="1"/>
    </xf>
    <xf numFmtId="0" fontId="29" fillId="12" borderId="7" xfId="0" applyFont="1" applyFill="1" applyBorder="1" applyAlignment="1">
      <alignment horizontal="center" vertical="center" wrapText="1"/>
    </xf>
    <xf numFmtId="0" fontId="43" fillId="3" borderId="7" xfId="0" applyFont="1" applyFill="1" applyBorder="1" applyAlignment="1" applyProtection="1">
      <alignment horizontal="center" vertical="center" wrapText="1"/>
      <protection locked="0"/>
    </xf>
    <xf numFmtId="0" fontId="43" fillId="3" borderId="7" xfId="0" applyFont="1" applyFill="1" applyBorder="1" applyAlignment="1" applyProtection="1">
      <alignment vertical="center" wrapText="1"/>
      <protection locked="0"/>
    </xf>
    <xf numFmtId="0" fontId="6" fillId="3" borderId="27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29" xfId="0" applyFont="1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3" borderId="36" xfId="0" applyFont="1" applyFill="1" applyBorder="1" applyAlignment="1">
      <alignment vertical="center"/>
    </xf>
    <xf numFmtId="0" fontId="6" fillId="3" borderId="37" xfId="0" applyFont="1" applyFill="1" applyBorder="1" applyAlignment="1">
      <alignment vertical="center"/>
    </xf>
    <xf numFmtId="0" fontId="6" fillId="3" borderId="38" xfId="0" applyFont="1" applyFill="1" applyBorder="1" applyAlignment="1">
      <alignment vertical="center"/>
    </xf>
    <xf numFmtId="0" fontId="6" fillId="3" borderId="39" xfId="0" applyFont="1" applyFill="1" applyBorder="1" applyAlignment="1">
      <alignment vertical="center"/>
    </xf>
    <xf numFmtId="0" fontId="29" fillId="12" borderId="19" xfId="0" applyFont="1" applyFill="1" applyBorder="1" applyAlignment="1">
      <alignment horizontal="center" vertical="center" wrapText="1"/>
    </xf>
    <xf numFmtId="0" fontId="30" fillId="12" borderId="9" xfId="0" applyFont="1" applyFill="1" applyBorder="1" applyAlignment="1" applyProtection="1">
      <alignment vertical="center"/>
      <protection locked="0"/>
    </xf>
    <xf numFmtId="0" fontId="29" fillId="12" borderId="22" xfId="0" applyFont="1" applyFill="1" applyBorder="1" applyAlignment="1" applyProtection="1">
      <alignment vertical="center"/>
      <protection locked="0"/>
    </xf>
    <xf numFmtId="0" fontId="29" fillId="12" borderId="22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 wrapText="1"/>
    </xf>
    <xf numFmtId="41" fontId="5" fillId="4" borderId="7" xfId="0" applyNumberFormat="1" applyFont="1" applyFill="1" applyBorder="1" applyAlignment="1">
      <alignment vertical="center" wrapText="1"/>
    </xf>
    <xf numFmtId="165" fontId="5" fillId="4" borderId="7" xfId="0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41" fontId="6" fillId="3" borderId="7" xfId="0" applyNumberFormat="1" applyFont="1" applyFill="1" applyBorder="1" applyAlignment="1" applyProtection="1">
      <alignment vertical="center" wrapText="1"/>
      <protection locked="0"/>
    </xf>
    <xf numFmtId="41" fontId="6" fillId="3" borderId="7" xfId="0" applyNumberFormat="1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>
      <alignment vertical="center" wrapText="1"/>
    </xf>
    <xf numFmtId="41" fontId="5" fillId="3" borderId="7" xfId="0" applyNumberFormat="1" applyFont="1" applyFill="1" applyBorder="1" applyAlignment="1" applyProtection="1">
      <alignment vertical="center"/>
      <protection locked="0"/>
    </xf>
    <xf numFmtId="41" fontId="5" fillId="3" borderId="7" xfId="0" applyNumberFormat="1" applyFont="1" applyFill="1" applyBorder="1" applyAlignment="1" applyProtection="1">
      <alignment vertical="center" wrapText="1"/>
      <protection locked="0"/>
    </xf>
    <xf numFmtId="41" fontId="5" fillId="17" borderId="7" xfId="0" applyNumberFormat="1" applyFont="1" applyFill="1" applyBorder="1" applyAlignment="1">
      <alignment vertical="center" wrapText="1"/>
    </xf>
    <xf numFmtId="165" fontId="5" fillId="17" borderId="7" xfId="0" applyNumberFormat="1" applyFont="1" applyFill="1" applyBorder="1" applyAlignment="1">
      <alignment vertical="center" wrapText="1"/>
    </xf>
    <xf numFmtId="41" fontId="5" fillId="3" borderId="7" xfId="0" applyNumberFormat="1" applyFont="1" applyFill="1" applyBorder="1" applyAlignment="1">
      <alignment vertical="center" wrapText="1"/>
    </xf>
    <xf numFmtId="165" fontId="5" fillId="3" borderId="7" xfId="0" applyNumberFormat="1" applyFont="1" applyFill="1" applyBorder="1" applyAlignment="1">
      <alignment vertical="center" wrapText="1"/>
    </xf>
    <xf numFmtId="0" fontId="30" fillId="14" borderId="7" xfId="0" applyFont="1" applyFill="1" applyBorder="1" applyAlignment="1">
      <alignment vertical="center" wrapText="1"/>
    </xf>
    <xf numFmtId="0" fontId="15" fillId="0" borderId="12" xfId="0" applyFont="1" applyBorder="1"/>
    <xf numFmtId="0" fontId="15" fillId="0" borderId="13" xfId="0" applyFont="1" applyBorder="1"/>
    <xf numFmtId="0" fontId="21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41" fontId="23" fillId="3" borderId="0" xfId="0" applyNumberFormat="1" applyFont="1" applyFill="1" applyBorder="1" applyAlignment="1">
      <alignment horizontal="right" wrapText="1"/>
    </xf>
    <xf numFmtId="41" fontId="24" fillId="3" borderId="0" xfId="0" applyNumberFormat="1" applyFont="1" applyFill="1" applyBorder="1" applyAlignment="1">
      <alignment horizontal="right" wrapText="1"/>
    </xf>
    <xf numFmtId="43" fontId="24" fillId="3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10" fillId="3" borderId="7" xfId="0" applyFont="1" applyFill="1" applyBorder="1" applyAlignment="1" applyProtection="1">
      <alignment vertical="center" wrapText="1"/>
      <protection locked="0"/>
    </xf>
    <xf numFmtId="14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166" fontId="10" fillId="4" borderId="7" xfId="0" applyNumberFormat="1" applyFont="1" applyFill="1" applyBorder="1" applyAlignment="1">
      <alignment vertical="center" wrapText="1"/>
    </xf>
    <xf numFmtId="0" fontId="33" fillId="3" borderId="12" xfId="0" applyFont="1" applyFill="1" applyBorder="1" applyAlignment="1">
      <alignment horizontal="left" vertical="center" wrapText="1"/>
    </xf>
    <xf numFmtId="0" fontId="33" fillId="3" borderId="0" xfId="0" applyFont="1" applyFill="1" applyBorder="1" applyAlignment="1">
      <alignment horizontal="left" vertical="center" wrapText="1"/>
    </xf>
    <xf numFmtId="41" fontId="30" fillId="12" borderId="7" xfId="0" applyNumberFormat="1" applyFont="1" applyFill="1" applyBorder="1" applyAlignment="1">
      <alignment horizontal="center" vertical="center" wrapText="1"/>
    </xf>
    <xf numFmtId="41" fontId="30" fillId="17" borderId="7" xfId="0" applyNumberFormat="1" applyFont="1" applyFill="1" applyBorder="1" applyAlignment="1">
      <alignment vertical="center" wrapText="1"/>
    </xf>
    <xf numFmtId="165" fontId="30" fillId="17" borderId="7" xfId="0" applyNumberFormat="1" applyFont="1" applyFill="1" applyBorder="1" applyAlignment="1">
      <alignment vertical="center" wrapText="1"/>
    </xf>
    <xf numFmtId="0" fontId="27" fillId="3" borderId="0" xfId="0" applyFont="1" applyFill="1"/>
    <xf numFmtId="0" fontId="27" fillId="3" borderId="0" xfId="1" applyFont="1" applyFill="1"/>
    <xf numFmtId="0" fontId="27" fillId="3" borderId="0" xfId="3" applyFont="1" applyFill="1"/>
    <xf numFmtId="0" fontId="4" fillId="0" borderId="0" xfId="0" applyFont="1" applyBorder="1" applyAlignment="1">
      <alignment horizontal="center" vertical="center" wrapText="1"/>
    </xf>
    <xf numFmtId="41" fontId="6" fillId="4" borderId="7" xfId="0" applyNumberFormat="1" applyFont="1" applyFill="1" applyBorder="1" applyAlignment="1" applyProtection="1">
      <alignment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171" fontId="10" fillId="3" borderId="7" xfId="5" applyNumberFormat="1" applyFont="1" applyFill="1" applyBorder="1" applyAlignment="1" applyProtection="1">
      <alignment vertical="center" wrapText="1"/>
      <protection locked="0"/>
    </xf>
    <xf numFmtId="171" fontId="10" fillId="4" borderId="7" xfId="5" applyNumberFormat="1" applyFont="1" applyFill="1" applyBorder="1" applyAlignment="1">
      <alignment vertical="center" wrapText="1"/>
    </xf>
    <xf numFmtId="171" fontId="35" fillId="12" borderId="7" xfId="5" applyNumberFormat="1" applyFont="1" applyFill="1" applyBorder="1" applyAlignment="1">
      <alignment horizontal="right" wrapText="1"/>
    </xf>
    <xf numFmtId="166" fontId="35" fillId="12" borderId="7" xfId="0" applyNumberFormat="1" applyFont="1" applyFill="1" applyBorder="1" applyAlignment="1">
      <alignment horizontal="right" wrapText="1"/>
    </xf>
    <xf numFmtId="0" fontId="32" fillId="3" borderId="0" xfId="0" applyFont="1" applyFill="1" applyBorder="1" applyAlignment="1">
      <alignment wrapText="1"/>
    </xf>
    <xf numFmtId="49" fontId="10" fillId="3" borderId="1" xfId="0" applyNumberFormat="1" applyFont="1" applyFill="1" applyBorder="1" applyAlignment="1">
      <alignment wrapText="1"/>
    </xf>
    <xf numFmtId="0" fontId="35" fillId="12" borderId="7" xfId="0" applyFont="1" applyFill="1" applyBorder="1" applyAlignment="1">
      <alignment horizontal="center" vertical="center" wrapText="1"/>
    </xf>
    <xf numFmtId="0" fontId="35" fillId="12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3" borderId="7" xfId="0" applyFont="1" applyFill="1" applyBorder="1" applyAlignment="1">
      <alignment vertical="center" wrapText="1"/>
    </xf>
    <xf numFmtId="0" fontId="60" fillId="18" borderId="7" xfId="0" applyFont="1" applyFill="1" applyBorder="1" applyAlignment="1">
      <alignment horizontal="center" vertical="center" wrapText="1"/>
    </xf>
    <xf numFmtId="0" fontId="41" fillId="12" borderId="7" xfId="0" applyFont="1" applyFill="1" applyBorder="1" applyAlignment="1">
      <alignment horizontal="center" vertical="center" wrapText="1"/>
    </xf>
    <xf numFmtId="0" fontId="37" fillId="12" borderId="7" xfId="0" applyFont="1" applyFill="1" applyBorder="1" applyAlignment="1">
      <alignment horizontal="center" vertical="center" textRotation="90" wrapText="1" readingOrder="1"/>
    </xf>
    <xf numFmtId="0" fontId="60" fillId="18" borderId="7" xfId="0" applyFont="1" applyFill="1" applyBorder="1" applyAlignment="1">
      <alignment vertical="center" wrapText="1"/>
    </xf>
    <xf numFmtId="0" fontId="60" fillId="18" borderId="7" xfId="0" applyFont="1" applyFill="1" applyBorder="1" applyAlignment="1">
      <alignment vertical="center"/>
    </xf>
    <xf numFmtId="41" fontId="60" fillId="18" borderId="7" xfId="0" applyNumberFormat="1" applyFont="1" applyFill="1" applyBorder="1" applyAlignment="1">
      <alignment vertical="center"/>
    </xf>
    <xf numFmtId="171" fontId="43" fillId="3" borderId="7" xfId="5" applyNumberFormat="1" applyFont="1" applyFill="1" applyBorder="1" applyAlignment="1" applyProtection="1">
      <alignment vertical="center" wrapText="1"/>
      <protection locked="0"/>
    </xf>
    <xf numFmtId="171" fontId="43" fillId="4" borderId="7" xfId="5" applyNumberFormat="1" applyFont="1" applyFill="1" applyBorder="1" applyAlignment="1">
      <alignment vertical="center" wrapText="1"/>
    </xf>
    <xf numFmtId="173" fontId="44" fillId="4" borderId="7" xfId="0" applyNumberFormat="1" applyFont="1" applyFill="1" applyBorder="1" applyAlignment="1" applyProtection="1">
      <alignment vertical="center" wrapText="1"/>
      <protection locked="0"/>
    </xf>
    <xf numFmtId="173" fontId="43" fillId="4" borderId="19" xfId="0" applyNumberFormat="1" applyFont="1" applyFill="1" applyBorder="1" applyAlignment="1">
      <alignment vertical="center" wrapText="1"/>
    </xf>
    <xf numFmtId="173" fontId="60" fillId="18" borderId="7" xfId="0" applyNumberFormat="1" applyFont="1" applyFill="1" applyBorder="1" applyAlignment="1">
      <alignment vertical="center"/>
    </xf>
    <xf numFmtId="173" fontId="68" fillId="19" borderId="7" xfId="0" applyNumberFormat="1" applyFont="1" applyFill="1" applyBorder="1" applyAlignment="1">
      <alignment vertical="center" wrapText="1"/>
    </xf>
    <xf numFmtId="170" fontId="10" fillId="3" borderId="7" xfId="0" applyNumberFormat="1" applyFont="1" applyFill="1" applyBorder="1" applyAlignment="1" applyProtection="1">
      <alignment vertical="center" wrapText="1"/>
      <protection locked="0"/>
    </xf>
    <xf numFmtId="3" fontId="35" fillId="12" borderId="7" xfId="0" applyNumberFormat="1" applyFont="1" applyFill="1" applyBorder="1" applyAlignment="1">
      <alignment horizontal="right" wrapText="1"/>
    </xf>
    <xf numFmtId="171" fontId="35" fillId="12" borderId="7" xfId="5" applyNumberFormat="1" applyFont="1" applyFill="1" applyBorder="1" applyAlignment="1">
      <alignment horizontal="right" vertical="center" wrapText="1"/>
    </xf>
    <xf numFmtId="166" fontId="35" fillId="12" borderId="7" xfId="0" applyNumberFormat="1" applyFont="1" applyFill="1" applyBorder="1" applyAlignment="1">
      <alignment horizontal="right" vertical="center" wrapText="1"/>
    </xf>
    <xf numFmtId="166" fontId="10" fillId="4" borderId="7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2" xfId="0" applyBorder="1"/>
    <xf numFmtId="0" fontId="0" fillId="0" borderId="13" xfId="0" applyBorder="1"/>
    <xf numFmtId="41" fontId="5" fillId="9" borderId="7" xfId="0" applyNumberFormat="1" applyFont="1" applyFill="1" applyBorder="1" applyAlignment="1">
      <alignment vertical="center" wrapText="1"/>
    </xf>
    <xf numFmtId="0" fontId="31" fillId="12" borderId="7" xfId="0" applyFont="1" applyFill="1" applyBorder="1" applyAlignment="1">
      <alignment horizontal="center" vertical="center" wrapText="1" readingOrder="1"/>
    </xf>
    <xf numFmtId="0" fontId="31" fillId="12" borderId="11" xfId="0" applyFont="1" applyFill="1" applyBorder="1" applyAlignment="1">
      <alignment horizontal="left" vertical="top" wrapText="1" indent="4" readingOrder="1"/>
    </xf>
    <xf numFmtId="0" fontId="70" fillId="0" borderId="7" xfId="0" applyFont="1" applyFill="1" applyBorder="1" applyAlignment="1">
      <alignment vertical="center" wrapText="1" readingOrder="1"/>
    </xf>
    <xf numFmtId="0" fontId="40" fillId="7" borderId="8" xfId="0" applyFont="1" applyFill="1" applyBorder="1" applyAlignment="1">
      <alignment horizontal="left" vertical="center" wrapText="1" readingOrder="1"/>
    </xf>
    <xf numFmtId="0" fontId="70" fillId="7" borderId="6" xfId="0" applyFont="1" applyFill="1" applyBorder="1" applyAlignment="1">
      <alignment horizontal="left" vertical="center" readingOrder="1"/>
    </xf>
    <xf numFmtId="0" fontId="70" fillId="7" borderId="10" xfId="0" applyFont="1" applyFill="1" applyBorder="1" applyAlignment="1">
      <alignment horizontal="left" vertical="center" readingOrder="1"/>
    </xf>
    <xf numFmtId="41" fontId="31" fillId="12" borderId="7" xfId="0" applyNumberFormat="1" applyFont="1" applyFill="1" applyBorder="1" applyAlignment="1">
      <alignment horizontal="center" vertical="center" wrapText="1"/>
    </xf>
    <xf numFmtId="41" fontId="12" fillId="3" borderId="0" xfId="0" applyNumberFormat="1" applyFont="1" applyFill="1" applyBorder="1" applyAlignment="1">
      <alignment horizontal="center" vertical="center" wrapText="1"/>
    </xf>
    <xf numFmtId="171" fontId="12" fillId="4" borderId="7" xfId="5" applyNumberFormat="1" applyFont="1" applyFill="1" applyBorder="1" applyAlignment="1">
      <alignment horizontal="left" vertical="center" wrapText="1"/>
    </xf>
    <xf numFmtId="172" fontId="12" fillId="4" borderId="7" xfId="5" applyNumberFormat="1" applyFont="1" applyFill="1" applyBorder="1" applyAlignment="1">
      <alignment horizontal="left" vertical="center" wrapText="1"/>
    </xf>
    <xf numFmtId="169" fontId="12" fillId="3" borderId="0" xfId="4" applyNumberFormat="1" applyFont="1" applyFill="1" applyBorder="1" applyAlignment="1">
      <alignment horizontal="left" vertical="center" wrapText="1"/>
    </xf>
    <xf numFmtId="41" fontId="12" fillId="3" borderId="7" xfId="0" applyNumberFormat="1" applyFont="1" applyFill="1" applyBorder="1" applyAlignment="1">
      <alignment horizontal="right" vertical="center" wrapText="1"/>
    </xf>
    <xf numFmtId="41" fontId="12" fillId="16" borderId="7" xfId="0" applyNumberFormat="1" applyFont="1" applyFill="1" applyBorder="1" applyAlignment="1">
      <alignment horizontal="right" vertical="center" wrapText="1"/>
    </xf>
    <xf numFmtId="172" fontId="12" fillId="4" borderId="7" xfId="5" applyNumberFormat="1" applyFont="1" applyFill="1" applyBorder="1" applyAlignment="1">
      <alignment horizontal="right" vertical="center" wrapText="1"/>
    </xf>
    <xf numFmtId="41" fontId="12" fillId="3" borderId="7" xfId="0" applyNumberFormat="1" applyFont="1" applyFill="1" applyBorder="1" applyAlignment="1">
      <alignment horizontal="left" vertical="center" wrapText="1"/>
    </xf>
    <xf numFmtId="171" fontId="31" fillId="12" borderId="7" xfId="5" applyNumberFormat="1" applyFont="1" applyFill="1" applyBorder="1" applyAlignment="1">
      <alignment horizontal="left" vertical="center" wrapText="1"/>
    </xf>
    <xf numFmtId="172" fontId="31" fillId="12" borderId="7" xfId="5" applyNumberFormat="1" applyFont="1" applyFill="1" applyBorder="1" applyAlignment="1">
      <alignment horizontal="left" vertical="center" wrapText="1"/>
    </xf>
    <xf numFmtId="41" fontId="12" fillId="4" borderId="7" xfId="0" applyNumberFormat="1" applyFont="1" applyFill="1" applyBorder="1" applyAlignment="1">
      <alignment horizontal="left" vertical="center" wrapText="1"/>
    </xf>
    <xf numFmtId="164" fontId="12" fillId="3" borderId="0" xfId="5" applyFont="1" applyFill="1" applyBorder="1" applyAlignment="1">
      <alignment horizontal="left" vertical="center" wrapText="1"/>
    </xf>
    <xf numFmtId="170" fontId="31" fillId="12" borderId="7" xfId="5" applyNumberFormat="1" applyFont="1" applyFill="1" applyBorder="1" applyAlignment="1">
      <alignment horizontal="left" vertical="center" wrapText="1"/>
    </xf>
    <xf numFmtId="170" fontId="12" fillId="3" borderId="0" xfId="5" applyNumberFormat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vertical="center" wrapText="1"/>
    </xf>
    <xf numFmtId="41" fontId="12" fillId="3" borderId="0" xfId="0" applyNumberFormat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center" vertical="center" textRotation="90"/>
    </xf>
    <xf numFmtId="0" fontId="12" fillId="3" borderId="0" xfId="0" applyFont="1" applyFill="1" applyBorder="1" applyAlignment="1">
      <alignment horizontal="left" vertical="center" wrapText="1"/>
    </xf>
    <xf numFmtId="41" fontId="12" fillId="3" borderId="7" xfId="0" applyNumberFormat="1" applyFont="1" applyFill="1" applyBorder="1" applyAlignment="1">
      <alignment horizontal="center" vertical="center" wrapText="1"/>
    </xf>
    <xf numFmtId="41" fontId="12" fillId="4" borderId="7" xfId="0" applyNumberFormat="1" applyFont="1" applyFill="1" applyBorder="1" applyAlignment="1">
      <alignment horizontal="right" vertical="center" wrapText="1"/>
    </xf>
    <xf numFmtId="41" fontId="12" fillId="15" borderId="7" xfId="0" applyNumberFormat="1" applyFont="1" applyFill="1" applyBorder="1" applyAlignment="1">
      <alignment horizontal="center" vertical="center" wrapText="1"/>
    </xf>
    <xf numFmtId="169" fontId="12" fillId="4" borderId="7" xfId="5" applyNumberFormat="1" applyFont="1" applyFill="1" applyBorder="1" applyAlignment="1">
      <alignment horizontal="right" vertical="center" wrapText="1"/>
    </xf>
    <xf numFmtId="169" fontId="12" fillId="4" borderId="7" xfId="4" applyNumberFormat="1" applyFont="1" applyFill="1" applyBorder="1" applyAlignment="1">
      <alignment horizontal="right" vertical="center" wrapText="1"/>
    </xf>
    <xf numFmtId="171" fontId="12" fillId="4" borderId="7" xfId="5" applyNumberFormat="1" applyFont="1" applyFill="1" applyBorder="1" applyAlignment="1" applyProtection="1">
      <alignment horizontal="left" vertical="center" wrapText="1"/>
    </xf>
    <xf numFmtId="172" fontId="12" fillId="4" borderId="7" xfId="5" applyNumberFormat="1" applyFont="1" applyFill="1" applyBorder="1" applyAlignment="1" applyProtection="1">
      <alignment horizontal="left" vertical="center" wrapText="1"/>
    </xf>
    <xf numFmtId="0" fontId="35" fillId="12" borderId="10" xfId="0" applyFont="1" applyFill="1" applyBorder="1" applyAlignment="1">
      <alignment vertical="center" wrapText="1"/>
    </xf>
    <xf numFmtId="0" fontId="35" fillId="12" borderId="10" xfId="0" applyFont="1" applyFill="1" applyBorder="1" applyAlignment="1">
      <alignment horizontal="center" vertical="center" wrapText="1"/>
    </xf>
    <xf numFmtId="9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169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7" xfId="5" applyNumberFormat="1" applyFont="1" applyFill="1" applyBorder="1" applyAlignment="1">
      <alignment horizontal="center" vertical="center"/>
    </xf>
    <xf numFmtId="0" fontId="33" fillId="12" borderId="7" xfId="0" applyFont="1" applyFill="1" applyBorder="1" applyAlignment="1">
      <alignment horizontal="center" vertical="center" wrapText="1"/>
    </xf>
    <xf numFmtId="0" fontId="33" fillId="12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34" fillId="3" borderId="7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 applyProtection="1">
      <alignment horizontal="left" wrapText="1"/>
      <protection locked="0"/>
    </xf>
    <xf numFmtId="0" fontId="10" fillId="0" borderId="43" xfId="0" applyFont="1" applyBorder="1" applyAlignment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vertical="center" wrapText="1"/>
      <protection locked="0"/>
    </xf>
    <xf numFmtId="0" fontId="62" fillId="3" borderId="7" xfId="0" applyFont="1" applyFill="1" applyBorder="1" applyAlignment="1">
      <alignment vertical="center" wrapText="1"/>
    </xf>
    <xf numFmtId="0" fontId="62" fillId="3" borderId="22" xfId="0" applyFont="1" applyFill="1" applyBorder="1" applyAlignment="1">
      <alignment horizontal="center" vertical="center" wrapText="1"/>
    </xf>
    <xf numFmtId="0" fontId="62" fillId="3" borderId="7" xfId="0" applyFont="1" applyFill="1" applyBorder="1" applyAlignment="1">
      <alignment horizontal="center" vertical="center" wrapText="1"/>
    </xf>
    <xf numFmtId="0" fontId="62" fillId="3" borderId="22" xfId="0" applyFont="1" applyFill="1" applyBorder="1" applyAlignment="1">
      <alignment horizontal="centerContinuous" vertical="center" wrapText="1"/>
    </xf>
    <xf numFmtId="0" fontId="62" fillId="3" borderId="7" xfId="0" applyFont="1" applyFill="1" applyBorder="1" applyAlignment="1">
      <alignment horizontal="centerContinuous" vertical="center" wrapText="1"/>
    </xf>
    <xf numFmtId="0" fontId="66" fillId="3" borderId="22" xfId="0" applyFont="1" applyFill="1" applyBorder="1" applyAlignment="1">
      <alignment horizontal="center" vertical="center" wrapText="1"/>
    </xf>
    <xf numFmtId="0" fontId="43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 wrapText="1"/>
      <protection locked="0"/>
    </xf>
    <xf numFmtId="41" fontId="0" fillId="0" borderId="0" xfId="0" applyNumberFormat="1"/>
    <xf numFmtId="171" fontId="32" fillId="3" borderId="0" xfId="0" applyNumberFormat="1" applyFont="1" applyFill="1" applyBorder="1" applyAlignment="1">
      <alignment wrapText="1"/>
    </xf>
    <xf numFmtId="41" fontId="32" fillId="3" borderId="0" xfId="0" applyNumberFormat="1" applyFont="1" applyFill="1" applyBorder="1" applyAlignment="1">
      <alignment wrapText="1"/>
    </xf>
    <xf numFmtId="171" fontId="10" fillId="0" borderId="0" xfId="0" applyNumberFormat="1" applyFont="1" applyAlignment="1">
      <alignment wrapText="1"/>
    </xf>
    <xf numFmtId="1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/>
    <xf numFmtId="0" fontId="58" fillId="21" borderId="0" xfId="0" applyFont="1" applyFill="1" applyBorder="1" applyAlignment="1"/>
    <xf numFmtId="1" fontId="58" fillId="21" borderId="0" xfId="0" applyNumberFormat="1" applyFont="1" applyFill="1" applyBorder="1" applyAlignment="1"/>
    <xf numFmtId="0" fontId="58" fillId="0" borderId="22" xfId="0" applyFont="1" applyBorder="1" applyAlignment="1"/>
    <xf numFmtId="0" fontId="58" fillId="0" borderId="18" xfId="0" applyFont="1" applyBorder="1" applyAlignment="1"/>
    <xf numFmtId="0" fontId="58" fillId="0" borderId="9" xfId="0" applyFont="1" applyBorder="1" applyAlignment="1"/>
    <xf numFmtId="0" fontId="58" fillId="21" borderId="18" xfId="0" applyFont="1" applyFill="1" applyBorder="1" applyAlignment="1"/>
    <xf numFmtId="41" fontId="12" fillId="3" borderId="7" xfId="0" applyNumberFormat="1" applyFont="1" applyFill="1" applyBorder="1" applyAlignment="1">
      <alignment horizontal="left" vertical="center" wrapText="1"/>
    </xf>
    <xf numFmtId="0" fontId="8" fillId="21" borderId="0" xfId="0" applyFont="1" applyFill="1"/>
    <xf numFmtId="0" fontId="80" fillId="0" borderId="0" xfId="0" applyFont="1" applyAlignment="1">
      <alignment vertical="center"/>
    </xf>
    <xf numFmtId="169" fontId="62" fillId="3" borderId="7" xfId="4" applyNumberFormat="1" applyFont="1" applyFill="1" applyBorder="1" applyAlignment="1">
      <alignment horizontal="center" vertical="center"/>
    </xf>
    <xf numFmtId="172" fontId="5" fillId="4" borderId="7" xfId="5" applyNumberFormat="1" applyFont="1" applyFill="1" applyBorder="1" applyAlignment="1">
      <alignment vertical="center" wrapText="1"/>
    </xf>
    <xf numFmtId="172" fontId="68" fillId="19" borderId="7" xfId="5" applyNumberFormat="1" applyFont="1" applyFill="1" applyBorder="1" applyAlignment="1">
      <alignment vertical="center" wrapText="1"/>
    </xf>
    <xf numFmtId="0" fontId="81" fillId="0" borderId="0" xfId="0" applyFont="1" applyAlignment="1">
      <alignment vertical="center" wrapText="1"/>
    </xf>
    <xf numFmtId="171" fontId="82" fillId="12" borderId="20" xfId="5" applyNumberFormat="1" applyFont="1" applyFill="1" applyBorder="1" applyAlignment="1">
      <alignment vertical="center" wrapText="1"/>
    </xf>
    <xf numFmtId="172" fontId="82" fillId="12" borderId="20" xfId="5" applyNumberFormat="1" applyFont="1" applyFill="1" applyBorder="1" applyAlignment="1">
      <alignment vertical="center" wrapText="1"/>
    </xf>
    <xf numFmtId="170" fontId="15" fillId="3" borderId="0" xfId="5" applyNumberFormat="1" applyFont="1" applyFill="1" applyBorder="1" applyAlignment="1">
      <alignment vertical="center" wrapText="1"/>
    </xf>
    <xf numFmtId="172" fontId="10" fillId="4" borderId="7" xfId="5" applyNumberFormat="1" applyFont="1" applyFill="1" applyBorder="1" applyAlignment="1">
      <alignment vertical="center" wrapText="1"/>
    </xf>
    <xf numFmtId="172" fontId="35" fillId="12" borderId="7" xfId="5" applyNumberFormat="1" applyFont="1" applyFill="1" applyBorder="1" applyAlignment="1">
      <alignment horizontal="right" vertical="center" wrapText="1"/>
    </xf>
    <xf numFmtId="0" fontId="62" fillId="3" borderId="7" xfId="0" applyFont="1" applyFill="1" applyBorder="1" applyAlignment="1" applyProtection="1">
      <alignment vertical="center" wrapText="1"/>
      <protection locked="0"/>
    </xf>
    <xf numFmtId="9" fontId="34" fillId="3" borderId="7" xfId="0" applyNumberFormat="1" applyFont="1" applyFill="1" applyBorder="1" applyAlignment="1">
      <alignment horizontal="center" vertical="center"/>
    </xf>
    <xf numFmtId="10" fontId="10" fillId="3" borderId="7" xfId="4" applyNumberFormat="1" applyFont="1" applyFill="1" applyBorder="1" applyAlignment="1">
      <alignment horizontal="center" vertical="center"/>
    </xf>
    <xf numFmtId="169" fontId="10" fillId="3" borderId="7" xfId="4" applyNumberFormat="1" applyFont="1" applyFill="1" applyBorder="1" applyAlignment="1">
      <alignment horizontal="center" vertical="center"/>
    </xf>
    <xf numFmtId="10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41" fontId="34" fillId="3" borderId="0" xfId="0" applyNumberFormat="1" applyFont="1" applyFill="1" applyAlignment="1">
      <alignment vertical="center"/>
    </xf>
    <xf numFmtId="169" fontId="34" fillId="3" borderId="0" xfId="4" applyNumberFormat="1" applyFont="1" applyFill="1" applyAlignment="1">
      <alignment vertical="center"/>
    </xf>
    <xf numFmtId="9" fontId="34" fillId="3" borderId="0" xfId="0" applyNumberFormat="1" applyFont="1" applyFill="1" applyAlignment="1">
      <alignment vertical="center"/>
    </xf>
    <xf numFmtId="1" fontId="0" fillId="3" borderId="0" xfId="0" applyNumberFormat="1" applyFill="1" applyAlignment="1">
      <alignment vertical="center" wrapText="1"/>
    </xf>
    <xf numFmtId="0" fontId="0" fillId="3" borderId="0" xfId="0" applyFill="1" applyAlignment="1">
      <alignment vertical="center" wrapText="1"/>
    </xf>
    <xf numFmtId="171" fontId="81" fillId="3" borderId="0" xfId="5" applyNumberFormat="1" applyFont="1" applyFill="1" applyAlignment="1">
      <alignment vertical="center" wrapText="1"/>
    </xf>
    <xf numFmtId="171" fontId="10" fillId="3" borderId="0" xfId="0" applyNumberFormat="1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166" fontId="83" fillId="12" borderId="7" xfId="0" applyNumberFormat="1" applyFont="1" applyFill="1" applyBorder="1" applyAlignment="1">
      <alignment vertical="center" wrapText="1"/>
    </xf>
    <xf numFmtId="166" fontId="10" fillId="3" borderId="7" xfId="0" applyNumberFormat="1" applyFont="1" applyFill="1" applyBorder="1" applyAlignment="1">
      <alignment vertical="center" wrapText="1"/>
    </xf>
    <xf numFmtId="0" fontId="84" fillId="3" borderId="7" xfId="0" applyFont="1" applyFill="1" applyBorder="1" applyAlignment="1">
      <alignment horizontal="center" vertical="center" wrapText="1"/>
    </xf>
    <xf numFmtId="41" fontId="30" fillId="12" borderId="7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41" fontId="0" fillId="3" borderId="0" xfId="0" applyNumberFormat="1" applyFill="1"/>
    <xf numFmtId="171" fontId="0" fillId="3" borderId="0" xfId="5" applyNumberFormat="1" applyFont="1" applyFill="1"/>
    <xf numFmtId="171" fontId="0" fillId="3" borderId="0" xfId="0" applyNumberFormat="1" applyFill="1"/>
    <xf numFmtId="171" fontId="12" fillId="3" borderId="0" xfId="5" applyNumberFormat="1" applyFont="1" applyFill="1" applyBorder="1" applyAlignment="1">
      <alignment horizontal="left" vertical="center" wrapText="1"/>
    </xf>
    <xf numFmtId="170" fontId="12" fillId="3" borderId="0" xfId="5" applyNumberFormat="1" applyFont="1" applyFill="1" applyBorder="1" applyAlignment="1">
      <alignment horizontal="right" vertical="center" wrapText="1"/>
    </xf>
    <xf numFmtId="41" fontId="81" fillId="3" borderId="0" xfId="0" applyNumberFormat="1" applyFont="1" applyFill="1"/>
    <xf numFmtId="37" fontId="15" fillId="3" borderId="0" xfId="0" applyNumberFormat="1" applyFont="1" applyFill="1" applyAlignment="1">
      <alignment horizontal="center" wrapText="1"/>
    </xf>
    <xf numFmtId="37" fontId="15" fillId="3" borderId="0" xfId="0" applyNumberFormat="1" applyFont="1" applyFill="1" applyAlignment="1">
      <alignment horizontal="center"/>
    </xf>
    <xf numFmtId="41" fontId="23" fillId="3" borderId="7" xfId="5" applyNumberFormat="1" applyFont="1" applyFill="1" applyBorder="1" applyAlignment="1">
      <alignment horizontal="right" vertical="center" wrapText="1"/>
    </xf>
    <xf numFmtId="0" fontId="43" fillId="22" borderId="7" xfId="0" applyFont="1" applyFill="1" applyBorder="1" applyAlignment="1" applyProtection="1">
      <alignment vertical="center" wrapText="1"/>
      <protection locked="0"/>
    </xf>
    <xf numFmtId="0" fontId="10" fillId="13" borderId="7" xfId="0" applyFont="1" applyFill="1" applyBorder="1" applyAlignment="1">
      <alignment vertical="center" wrapText="1"/>
    </xf>
    <xf numFmtId="0" fontId="62" fillId="13" borderId="7" xfId="0" applyFont="1" applyFill="1" applyBorder="1" applyAlignment="1">
      <alignment vertical="center" wrapText="1"/>
    </xf>
    <xf numFmtId="0" fontId="10" fillId="13" borderId="7" xfId="0" applyFont="1" applyFill="1" applyBorder="1" applyAlignment="1" applyProtection="1">
      <alignment horizontal="center" vertical="center" wrapText="1"/>
      <protection locked="0"/>
    </xf>
    <xf numFmtId="0" fontId="69" fillId="0" borderId="32" xfId="0" applyFont="1" applyBorder="1" applyAlignment="1">
      <alignment horizontal="left" vertical="center" wrapText="1"/>
    </xf>
    <xf numFmtId="0" fontId="69" fillId="0" borderId="33" xfId="0" applyFont="1" applyBorder="1" applyAlignment="1">
      <alignment horizontal="left" vertical="center" wrapText="1"/>
    </xf>
    <xf numFmtId="0" fontId="69" fillId="0" borderId="34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left" vertical="center" wrapText="1"/>
    </xf>
    <xf numFmtId="0" fontId="69" fillId="0" borderId="15" xfId="0" applyFont="1" applyBorder="1" applyAlignment="1">
      <alignment horizontal="left" vertical="center" wrapText="1"/>
    </xf>
    <xf numFmtId="0" fontId="69" fillId="0" borderId="16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left" wrapText="1"/>
    </xf>
    <xf numFmtId="0" fontId="69" fillId="0" borderId="15" xfId="0" applyFont="1" applyBorder="1" applyAlignment="1">
      <alignment horizontal="left" wrapText="1"/>
    </xf>
    <xf numFmtId="0" fontId="69" fillId="0" borderId="16" xfId="0" applyFont="1" applyBorder="1" applyAlignment="1">
      <alignment horizontal="left" wrapText="1"/>
    </xf>
    <xf numFmtId="0" fontId="69" fillId="13" borderId="12" xfId="0" applyFont="1" applyFill="1" applyBorder="1" applyAlignment="1">
      <alignment horizontal="center"/>
    </xf>
    <xf numFmtId="0" fontId="69" fillId="13" borderId="0" xfId="0" applyFont="1" applyFill="1" applyBorder="1" applyAlignment="1">
      <alignment horizontal="center"/>
    </xf>
    <xf numFmtId="0" fontId="69" fillId="13" borderId="13" xfId="0" applyFont="1" applyFill="1" applyBorder="1" applyAlignment="1">
      <alignment horizontal="center"/>
    </xf>
    <xf numFmtId="0" fontId="69" fillId="0" borderId="32" xfId="0" applyFont="1" applyBorder="1" applyAlignment="1">
      <alignment horizontal="left" vertical="center"/>
    </xf>
    <xf numFmtId="0" fontId="69" fillId="0" borderId="33" xfId="0" applyFont="1" applyBorder="1" applyAlignment="1">
      <alignment horizontal="left" vertical="center"/>
    </xf>
    <xf numFmtId="0" fontId="69" fillId="0" borderId="34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9" fillId="14" borderId="12" xfId="0" applyFont="1" applyFill="1" applyBorder="1" applyAlignment="1">
      <alignment horizontal="center" vertical="center"/>
    </xf>
    <xf numFmtId="0" fontId="29" fillId="14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40" fillId="6" borderId="7" xfId="0" applyFont="1" applyFill="1" applyBorder="1" applyAlignment="1">
      <alignment horizontal="left" vertical="center" wrapText="1" readingOrder="1"/>
    </xf>
    <xf numFmtId="0" fontId="40" fillId="5" borderId="7" xfId="0" applyFont="1" applyFill="1" applyBorder="1" applyAlignment="1">
      <alignment horizontal="left" vertical="center" readingOrder="1"/>
    </xf>
    <xf numFmtId="0" fontId="29" fillId="12" borderId="7" xfId="0" applyFont="1" applyFill="1" applyBorder="1" applyAlignment="1">
      <alignment horizontal="left" vertical="center"/>
    </xf>
    <xf numFmtId="0" fontId="38" fillId="13" borderId="38" xfId="0" applyFont="1" applyFill="1" applyBorder="1" applyAlignment="1">
      <alignment horizontal="left" vertical="center" wrapText="1"/>
    </xf>
    <xf numFmtId="0" fontId="35" fillId="12" borderId="7" xfId="0" applyFont="1" applyFill="1" applyBorder="1" applyAlignment="1">
      <alignment horizontal="left" vertical="center"/>
    </xf>
    <xf numFmtId="0" fontId="35" fillId="12" borderId="7" xfId="0" applyFont="1" applyFill="1" applyBorder="1" applyAlignment="1">
      <alignment horizontal="left" vertical="center" wrapText="1"/>
    </xf>
    <xf numFmtId="0" fontId="43" fillId="3" borderId="0" xfId="0" applyFont="1" applyFill="1" applyAlignment="1">
      <alignment horizontal="center" vertical="center" wrapText="1"/>
    </xf>
    <xf numFmtId="0" fontId="29" fillId="12" borderId="10" xfId="0" applyFont="1" applyFill="1" applyBorder="1" applyAlignment="1">
      <alignment horizontal="center" vertical="center" wrapText="1"/>
    </xf>
    <xf numFmtId="0" fontId="29" fillId="12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9" fillId="12" borderId="7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 applyProtection="1">
      <alignment vertical="top" wrapText="1"/>
      <protection locked="0"/>
    </xf>
    <xf numFmtId="0" fontId="82" fillId="12" borderId="40" xfId="0" applyFont="1" applyFill="1" applyBorder="1" applyAlignment="1">
      <alignment horizontal="right" vertical="center" wrapText="1"/>
    </xf>
    <xf numFmtId="0" fontId="82" fillId="12" borderId="41" xfId="0" applyFont="1" applyFill="1" applyBorder="1" applyAlignment="1">
      <alignment horizontal="right" vertical="center" wrapText="1"/>
    </xf>
    <xf numFmtId="0" fontId="82" fillId="12" borderId="42" xfId="0" applyFont="1" applyFill="1" applyBorder="1" applyAlignment="1">
      <alignment horizontal="right" vertical="center" wrapText="1"/>
    </xf>
    <xf numFmtId="0" fontId="36" fillId="13" borderId="0" xfId="0" applyFont="1" applyFill="1" applyBorder="1" applyAlignment="1">
      <alignment horizontal="left" vertical="center" wrapText="1"/>
    </xf>
    <xf numFmtId="0" fontId="29" fillId="12" borderId="26" xfId="0" applyFont="1" applyFill="1" applyBorder="1" applyAlignment="1">
      <alignment horizontal="center" vertical="center" wrapText="1"/>
    </xf>
    <xf numFmtId="0" fontId="29" fillId="12" borderId="31" xfId="0" applyFont="1" applyFill="1" applyBorder="1" applyAlignment="1">
      <alignment horizontal="center" vertical="center" wrapText="1"/>
    </xf>
    <xf numFmtId="0" fontId="29" fillId="12" borderId="21" xfId="0" applyFont="1" applyFill="1" applyBorder="1" applyAlignment="1">
      <alignment horizontal="center" vertical="center" wrapText="1"/>
    </xf>
    <xf numFmtId="0" fontId="29" fillId="12" borderId="7" xfId="0" applyFont="1" applyFill="1" applyBorder="1" applyAlignment="1">
      <alignment horizontal="left" wrapText="1"/>
    </xf>
    <xf numFmtId="0" fontId="0" fillId="3" borderId="35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39" fillId="13" borderId="2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165" fontId="30" fillId="12" borderId="7" xfId="0" applyNumberFormat="1" applyFont="1" applyFill="1" applyBorder="1" applyAlignment="1">
      <alignment horizontal="center" vertical="center" wrapText="1"/>
    </xf>
    <xf numFmtId="0" fontId="30" fillId="12" borderId="7" xfId="0" applyFont="1" applyFill="1" applyBorder="1" applyAlignment="1">
      <alignment horizontal="center" vertical="center" wrapText="1"/>
    </xf>
    <xf numFmtId="41" fontId="30" fillId="12" borderId="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1" fillId="20" borderId="35" xfId="0" applyFont="1" applyFill="1" applyBorder="1" applyAlignment="1">
      <alignment horizontal="left" vertical="top" wrapText="1"/>
    </xf>
    <xf numFmtId="0" fontId="61" fillId="20" borderId="0" xfId="0" applyFont="1" applyFill="1" applyBorder="1" applyAlignment="1">
      <alignment horizontal="left" vertical="top" wrapText="1"/>
    </xf>
    <xf numFmtId="0" fontId="60" fillId="18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2" fillId="13" borderId="0" xfId="0" applyFont="1" applyFill="1" applyBorder="1" applyAlignment="1">
      <alignment horizontal="left"/>
    </xf>
    <xf numFmtId="0" fontId="31" fillId="12" borderId="7" xfId="0" applyFont="1" applyFill="1" applyBorder="1" applyAlignment="1">
      <alignment horizontal="center" vertical="center" textRotation="90"/>
    </xf>
    <xf numFmtId="41" fontId="31" fillId="12" borderId="7" xfId="0" applyNumberFormat="1" applyFont="1" applyFill="1" applyBorder="1" applyAlignment="1">
      <alignment horizontal="center" vertical="center" wrapText="1"/>
    </xf>
    <xf numFmtId="0" fontId="40" fillId="3" borderId="7" xfId="0" applyFont="1" applyFill="1" applyBorder="1" applyAlignment="1">
      <alignment horizontal="left" vertical="center"/>
    </xf>
    <xf numFmtId="41" fontId="12" fillId="3" borderId="7" xfId="0" applyNumberFormat="1" applyFont="1" applyFill="1" applyBorder="1" applyAlignment="1">
      <alignment horizontal="left" vertical="center" wrapText="1"/>
    </xf>
    <xf numFmtId="41" fontId="31" fillId="12" borderId="7" xfId="0" applyNumberFormat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 applyProtection="1">
      <alignment horizontal="left" vertical="center"/>
      <protection locked="0"/>
    </xf>
    <xf numFmtId="0" fontId="31" fillId="12" borderId="7" xfId="0" applyFont="1" applyFill="1" applyBorder="1" applyAlignment="1">
      <alignment horizontal="left" vertical="center" wrapText="1"/>
    </xf>
    <xf numFmtId="0" fontId="31" fillId="12" borderId="32" xfId="0" applyFont="1" applyFill="1" applyBorder="1" applyAlignment="1">
      <alignment horizontal="left" vertical="center"/>
    </xf>
    <xf numFmtId="0" fontId="31" fillId="12" borderId="33" xfId="0" applyFont="1" applyFill="1" applyBorder="1" applyAlignment="1">
      <alignment horizontal="left" vertical="center"/>
    </xf>
    <xf numFmtId="0" fontId="31" fillId="12" borderId="34" xfId="0" applyFont="1" applyFill="1" applyBorder="1" applyAlignment="1">
      <alignment horizontal="left" vertical="center"/>
    </xf>
    <xf numFmtId="0" fontId="15" fillId="3" borderId="23" xfId="0" applyFont="1" applyFill="1" applyBorder="1" applyAlignment="1">
      <alignment horizontal="left" vertical="top"/>
    </xf>
    <xf numFmtId="0" fontId="15" fillId="3" borderId="24" xfId="0" applyFont="1" applyFill="1" applyBorder="1" applyAlignment="1">
      <alignment horizontal="left" vertical="top"/>
    </xf>
    <xf numFmtId="0" fontId="15" fillId="3" borderId="25" xfId="0" applyFont="1" applyFill="1" applyBorder="1" applyAlignment="1">
      <alignment horizontal="left" vertical="top"/>
    </xf>
    <xf numFmtId="0" fontId="15" fillId="3" borderId="12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horizontal="left" vertical="top"/>
    </xf>
    <xf numFmtId="0" fontId="15" fillId="3" borderId="13" xfId="0" applyFont="1" applyFill="1" applyBorder="1" applyAlignment="1">
      <alignment horizontal="left" vertical="top"/>
    </xf>
    <xf numFmtId="0" fontId="15" fillId="3" borderId="14" xfId="0" applyFont="1" applyFill="1" applyBorder="1" applyAlignment="1">
      <alignment horizontal="left" vertical="top"/>
    </xf>
    <xf numFmtId="0" fontId="15" fillId="3" borderId="15" xfId="0" applyFont="1" applyFill="1" applyBorder="1" applyAlignment="1">
      <alignment horizontal="left" vertical="top"/>
    </xf>
    <xf numFmtId="0" fontId="15" fillId="3" borderId="16" xfId="0" applyFont="1" applyFill="1" applyBorder="1" applyAlignment="1">
      <alignment horizontal="left" vertical="top"/>
    </xf>
    <xf numFmtId="0" fontId="12" fillId="15" borderId="7" xfId="0" applyFont="1" applyFill="1" applyBorder="1" applyAlignment="1">
      <alignment horizontal="center" vertical="center" wrapText="1"/>
    </xf>
    <xf numFmtId="170" fontId="15" fillId="3" borderId="0" xfId="5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6" fillId="3" borderId="0" xfId="0" applyFont="1" applyFill="1" applyAlignment="1">
      <alignment horizontal="center" wrapText="1"/>
    </xf>
    <xf numFmtId="0" fontId="5" fillId="3" borderId="0" xfId="0" applyFont="1" applyFill="1" applyBorder="1" applyAlignment="1">
      <alignment horizontal="center" vertical="center" wrapText="1" readingOrder="1"/>
    </xf>
    <xf numFmtId="0" fontId="30" fillId="12" borderId="7" xfId="0" applyFont="1" applyFill="1" applyBorder="1" applyAlignment="1" applyProtection="1">
      <alignment horizontal="left" vertical="center"/>
      <protection locked="0"/>
    </xf>
    <xf numFmtId="0" fontId="41" fillId="12" borderId="7" xfId="0" applyFont="1" applyFill="1" applyBorder="1" applyAlignment="1">
      <alignment horizontal="center" vertical="center" wrapText="1"/>
    </xf>
    <xf numFmtId="0" fontId="41" fillId="12" borderId="7" xfId="0" applyFont="1" applyFill="1" applyBorder="1" applyAlignment="1">
      <alignment horizontal="center" vertical="center"/>
    </xf>
    <xf numFmtId="164" fontId="41" fillId="12" borderId="7" xfId="5" applyFont="1" applyFill="1" applyBorder="1" applyAlignment="1">
      <alignment horizontal="center" vertical="center" wrapText="1"/>
    </xf>
    <xf numFmtId="0" fontId="31" fillId="12" borderId="27" xfId="0" applyFont="1" applyFill="1" applyBorder="1" applyAlignment="1">
      <alignment horizontal="left" vertical="center"/>
    </xf>
    <xf numFmtId="0" fontId="31" fillId="12" borderId="28" xfId="0" applyFont="1" applyFill="1" applyBorder="1" applyAlignment="1">
      <alignment horizontal="left" vertical="center"/>
    </xf>
    <xf numFmtId="0" fontId="31" fillId="12" borderId="18" xfId="0" applyFont="1" applyFill="1" applyBorder="1" applyAlignment="1">
      <alignment horizontal="left" vertical="center"/>
    </xf>
    <xf numFmtId="0" fontId="31" fillId="12" borderId="9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31" fillId="12" borderId="7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horizontal="right" wrapText="1"/>
    </xf>
    <xf numFmtId="166" fontId="24" fillId="8" borderId="7" xfId="5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4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3" fillId="3" borderId="1" xfId="2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11" fillId="13" borderId="0" xfId="0" applyFont="1" applyFill="1" applyAlignment="1">
      <alignment horizontal="left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33" fillId="12" borderId="22" xfId="0" applyFont="1" applyFill="1" applyBorder="1" applyAlignment="1">
      <alignment horizontal="left" vertical="center" wrapText="1"/>
    </xf>
    <xf numFmtId="0" fontId="33" fillId="12" borderId="18" xfId="0" applyFont="1" applyFill="1" applyBorder="1" applyAlignment="1">
      <alignment horizontal="left" vertical="center" wrapText="1"/>
    </xf>
    <xf numFmtId="0" fontId="33" fillId="12" borderId="9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 applyProtection="1">
      <alignment horizontal="left" wrapText="1"/>
      <protection locked="0"/>
    </xf>
    <xf numFmtId="0" fontId="10" fillId="3" borderId="9" xfId="0" applyFont="1" applyFill="1" applyBorder="1" applyAlignment="1" applyProtection="1">
      <alignment horizontal="left" wrapText="1"/>
      <protection locked="0"/>
    </xf>
    <xf numFmtId="0" fontId="32" fillId="3" borderId="18" xfId="0" applyFont="1" applyFill="1" applyBorder="1" applyAlignment="1">
      <alignment horizontal="left" vertical="center" wrapText="1"/>
    </xf>
    <xf numFmtId="0" fontId="33" fillId="12" borderId="22" xfId="0" applyFont="1" applyFill="1" applyBorder="1" applyAlignment="1">
      <alignment horizontal="center" vertical="center" wrapText="1"/>
    </xf>
    <xf numFmtId="0" fontId="33" fillId="12" borderId="18" xfId="0" applyFont="1" applyFill="1" applyBorder="1" applyAlignment="1">
      <alignment horizontal="center" vertical="center" wrapText="1"/>
    </xf>
    <xf numFmtId="0" fontId="33" fillId="12" borderId="9" xfId="0" applyFont="1" applyFill="1" applyBorder="1" applyAlignment="1">
      <alignment horizontal="center" vertical="center" wrapText="1"/>
    </xf>
    <xf numFmtId="0" fontId="33" fillId="12" borderId="7" xfId="0" applyFont="1" applyFill="1" applyBorder="1" applyAlignment="1">
      <alignment horizontal="center" vertical="center" wrapText="1"/>
    </xf>
    <xf numFmtId="0" fontId="33" fillId="12" borderId="22" xfId="0" applyFont="1" applyFill="1" applyBorder="1" applyAlignment="1" applyProtection="1">
      <alignment horizontal="left" vertical="center" wrapText="1"/>
      <protection locked="0"/>
    </xf>
    <xf numFmtId="0" fontId="33" fillId="12" borderId="18" xfId="0" applyFont="1" applyFill="1" applyBorder="1" applyAlignment="1" applyProtection="1">
      <alignment horizontal="left" vertical="center" wrapText="1"/>
      <protection locked="0"/>
    </xf>
    <xf numFmtId="0" fontId="33" fillId="12" borderId="9" xfId="0" applyFont="1" applyFill="1" applyBorder="1" applyAlignment="1" applyProtection="1">
      <alignment horizontal="left" vertical="center" wrapText="1"/>
      <protection locked="0"/>
    </xf>
    <xf numFmtId="0" fontId="10" fillId="21" borderId="22" xfId="0" applyFont="1" applyFill="1" applyBorder="1" applyAlignment="1" applyProtection="1">
      <alignment horizontal="left" wrapText="1"/>
      <protection locked="0"/>
    </xf>
    <xf numFmtId="0" fontId="10" fillId="21" borderId="18" xfId="0" applyFont="1" applyFill="1" applyBorder="1" applyAlignment="1" applyProtection="1">
      <alignment horizontal="left" wrapText="1"/>
      <protection locked="0"/>
    </xf>
    <xf numFmtId="0" fontId="10" fillId="21" borderId="9" xfId="0" applyFont="1" applyFill="1" applyBorder="1" applyAlignment="1" applyProtection="1">
      <alignment horizontal="left" wrapText="1"/>
      <protection locked="0"/>
    </xf>
    <xf numFmtId="0" fontId="10" fillId="21" borderId="22" xfId="0" applyFont="1" applyFill="1" applyBorder="1" applyAlignment="1">
      <alignment horizontal="left" wrapText="1"/>
    </xf>
    <xf numFmtId="0" fontId="10" fillId="21" borderId="18" xfId="0" applyFont="1" applyFill="1" applyBorder="1" applyAlignment="1">
      <alignment horizontal="left" wrapText="1"/>
    </xf>
    <xf numFmtId="0" fontId="10" fillId="21" borderId="9" xfId="0" applyFont="1" applyFill="1" applyBorder="1" applyAlignment="1">
      <alignment horizontal="left" wrapText="1"/>
    </xf>
    <xf numFmtId="0" fontId="35" fillId="12" borderId="22" xfId="0" applyFont="1" applyFill="1" applyBorder="1" applyAlignment="1">
      <alignment horizontal="right" wrapText="1"/>
    </xf>
    <xf numFmtId="0" fontId="35" fillId="12" borderId="18" xfId="0" applyFont="1" applyFill="1" applyBorder="1" applyAlignment="1">
      <alignment horizontal="right" wrapText="1"/>
    </xf>
    <xf numFmtId="0" fontId="35" fillId="12" borderId="9" xfId="0" applyFont="1" applyFill="1" applyBorder="1" applyAlignment="1">
      <alignment horizontal="right" wrapText="1"/>
    </xf>
    <xf numFmtId="0" fontId="33" fillId="12" borderId="8" xfId="0" applyFont="1" applyFill="1" applyBorder="1" applyAlignment="1">
      <alignment horizontal="center" vertical="center" wrapText="1"/>
    </xf>
    <xf numFmtId="0" fontId="33" fillId="12" borderId="10" xfId="0" applyFont="1" applyFill="1" applyBorder="1" applyAlignment="1">
      <alignment horizontal="center" vertical="center" wrapText="1"/>
    </xf>
    <xf numFmtId="0" fontId="35" fillId="12" borderId="22" xfId="0" applyFont="1" applyFill="1" applyBorder="1" applyAlignment="1" applyProtection="1">
      <alignment horizontal="left" vertical="center"/>
      <protection locked="0"/>
    </xf>
    <xf numFmtId="0" fontId="35" fillId="12" borderId="18" xfId="0" applyFont="1" applyFill="1" applyBorder="1" applyAlignment="1" applyProtection="1">
      <alignment horizontal="left" vertical="center"/>
      <protection locked="0"/>
    </xf>
    <xf numFmtId="0" fontId="35" fillId="12" borderId="9" xfId="0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left" wrapText="1"/>
      <protection locked="0"/>
    </xf>
    <xf numFmtId="0" fontId="10" fillId="2" borderId="18" xfId="0" applyFont="1" applyFill="1" applyBorder="1" applyAlignment="1" applyProtection="1">
      <alignment horizontal="left" wrapText="1"/>
      <protection locked="0"/>
    </xf>
    <xf numFmtId="0" fontId="10" fillId="2" borderId="9" xfId="0" applyFont="1" applyFill="1" applyBorder="1" applyAlignment="1" applyProtection="1">
      <alignment horizontal="left" wrapText="1"/>
      <protection locked="0"/>
    </xf>
    <xf numFmtId="0" fontId="35" fillId="12" borderId="22" xfId="0" applyFont="1" applyFill="1" applyBorder="1" applyAlignment="1" applyProtection="1">
      <alignment horizontal="left" wrapText="1"/>
      <protection locked="0"/>
    </xf>
    <xf numFmtId="0" fontId="35" fillId="12" borderId="18" xfId="0" applyFont="1" applyFill="1" applyBorder="1" applyAlignment="1" applyProtection="1">
      <alignment horizontal="left" wrapText="1"/>
      <protection locked="0"/>
    </xf>
    <xf numFmtId="0" fontId="35" fillId="12" borderId="9" xfId="0" applyFont="1" applyFill="1" applyBorder="1" applyAlignment="1" applyProtection="1">
      <alignment horizontal="left" wrapText="1"/>
      <protection locked="0"/>
    </xf>
    <xf numFmtId="0" fontId="10" fillId="3" borderId="1" xfId="0" applyFont="1" applyFill="1" applyBorder="1" applyAlignment="1">
      <alignment horizontal="left" wrapText="1"/>
    </xf>
    <xf numFmtId="0" fontId="32" fillId="4" borderId="17" xfId="0" applyFont="1" applyFill="1" applyBorder="1" applyAlignment="1">
      <alignment horizontal="center" wrapText="1"/>
    </xf>
  </cellXfs>
  <cellStyles count="6">
    <cellStyle name="Bom" xfId="1" builtinId="26"/>
    <cellStyle name="Moeda" xfId="2" builtinId="4"/>
    <cellStyle name="Neutra" xfId="3" builtinId="28"/>
    <cellStyle name="Normal" xfId="0" builtinId="0"/>
    <cellStyle name="Porcentagem" xfId="4" builtinId="5"/>
    <cellStyle name="Vírgula" xfId="5" builtinId="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8080"/>
      <color rgb="FF009999"/>
      <color rgb="FFF2F2F2"/>
      <color rgb="FFFFFFFF"/>
      <color rgb="FFF6FAF4"/>
      <color rgb="FFB9FFFF"/>
      <color rgb="FFD7E9E0"/>
      <color rgb="FFECFCFC"/>
      <color rgb="FFB2EDE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1</xdr:row>
      <xdr:rowOff>19050</xdr:rowOff>
    </xdr:from>
    <xdr:to>
      <xdr:col>8</xdr:col>
      <xdr:colOff>571501</xdr:colOff>
      <xdr:row>2</xdr:row>
      <xdr:rowOff>533400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" t="6757" r="17885" b="-6757"/>
        <a:stretch/>
      </xdr:blipFill>
      <xdr:spPr bwMode="auto">
        <a:xfrm>
          <a:off x="304801" y="219075"/>
          <a:ext cx="5086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89297</xdr:colOff>
      <xdr:row>2</xdr:row>
      <xdr:rowOff>89297</xdr:rowOff>
    </xdr:from>
    <xdr:to>
      <xdr:col>12</xdr:col>
      <xdr:colOff>89297</xdr:colOff>
      <xdr:row>35</xdr:row>
      <xdr:rowOff>175419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89297" y="482203"/>
          <a:ext cx="10810875" cy="6372622"/>
          <a:chOff x="0" y="1440"/>
          <a:chExt cx="12240" cy="12959"/>
        </a:xfrm>
      </xdr:grpSpPr>
      <xdr:grpSp>
        <xdr:nvGrpSpPr>
          <xdr:cNvPr id="3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7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4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5" name="Rectangle 16"/>
          <xdr:cNvSpPr>
            <a:spLocks noChangeArrowheads="1"/>
          </xdr:cNvSpPr>
        </xdr:nvSpPr>
        <xdr:spPr bwMode="auto">
          <a:xfrm>
            <a:off x="10625" y="11432"/>
            <a:ext cx="1372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2019</a:t>
            </a:r>
          </a:p>
        </xdr:txBody>
      </xdr:sp>
      <xdr:sp macro="" textlink="">
        <xdr:nvSpPr>
          <xdr:cNvPr id="6" name="Rectangle 17"/>
          <xdr:cNvSpPr>
            <a:spLocks noChangeArrowheads="1"/>
          </xdr:cNvSpPr>
        </xdr:nvSpPr>
        <xdr:spPr bwMode="auto">
          <a:xfrm>
            <a:off x="1062" y="2724"/>
            <a:ext cx="9376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2019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Todos os projetos e atividades previstos devem ter os respectivos detalhamentos no anexo 1.4.</a:t>
            </a:r>
          </a:p>
        </xdr:txBody>
      </xdr:sp>
    </xdr:grpSp>
    <xdr:clientData/>
  </xdr:twoCellAnchor>
  <xdr:twoCellAnchor>
    <xdr:from>
      <xdr:col>0</xdr:col>
      <xdr:colOff>66675</xdr:colOff>
      <xdr:row>0</xdr:row>
      <xdr:rowOff>19050</xdr:rowOff>
    </xdr:from>
    <xdr:to>
      <xdr:col>10</xdr:col>
      <xdr:colOff>50828</xdr:colOff>
      <xdr:row>3</xdr:row>
      <xdr:rowOff>135499</xdr:rowOff>
    </xdr:to>
    <xdr:pic>
      <xdr:nvPicPr>
        <xdr:cNvPr id="17" name="Imagem 16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9223403" cy="697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111126</xdr:colOff>
      <xdr:row>0</xdr:row>
      <xdr:rowOff>0</xdr:rowOff>
    </xdr:from>
    <xdr:to>
      <xdr:col>4</xdr:col>
      <xdr:colOff>1381125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6" y="0"/>
          <a:ext cx="15271749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11</xdr:col>
      <xdr:colOff>47625</xdr:colOff>
      <xdr:row>2</xdr:row>
      <xdr:rowOff>523875</xdr:rowOff>
    </xdr:to>
    <xdr:pic>
      <xdr:nvPicPr>
        <xdr:cNvPr id="10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7246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</xdr:row>
          <xdr:rowOff>0</xdr:rowOff>
        </xdr:from>
        <xdr:to>
          <xdr:col>11</xdr:col>
          <xdr:colOff>0</xdr:colOff>
          <xdr:row>28</xdr:row>
          <xdr:rowOff>28575</xdr:rowOff>
        </xdr:to>
        <xdr:sp macro="" textlink="">
          <xdr:nvSpPr>
            <xdr:cNvPr id="2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285750</xdr:colOff>
      <xdr:row>10</xdr:row>
      <xdr:rowOff>38100</xdr:rowOff>
    </xdr:from>
    <xdr:to>
      <xdr:col>15</xdr:col>
      <xdr:colOff>304799</xdr:colOff>
      <xdr:row>18</xdr:row>
      <xdr:rowOff>95250</xdr:rowOff>
    </xdr:to>
    <xdr:sp macro="" textlink="">
      <xdr:nvSpPr>
        <xdr:cNvPr id="8" name="Seta para a direita 7"/>
        <xdr:cNvSpPr/>
      </xdr:nvSpPr>
      <xdr:spPr>
        <a:xfrm>
          <a:off x="7048500" y="3086100"/>
          <a:ext cx="2457449" cy="1647825"/>
        </a:xfrm>
        <a:prstGeom prst="rightArrow">
          <a:avLst/>
        </a:prstGeom>
        <a:solidFill>
          <a:srgbClr val="0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533400</xdr:colOff>
      <xdr:row>11</xdr:row>
      <xdr:rowOff>161925</xdr:rowOff>
    </xdr:from>
    <xdr:to>
      <xdr:col>20</xdr:col>
      <xdr:colOff>561975</xdr:colOff>
      <xdr:row>17</xdr:row>
      <xdr:rowOff>19050</xdr:rowOff>
    </xdr:to>
    <xdr:sp macro="" textlink="">
      <xdr:nvSpPr>
        <xdr:cNvPr id="10" name="Retângulo de cantos arredondados 9"/>
        <xdr:cNvSpPr/>
      </xdr:nvSpPr>
      <xdr:spPr>
        <a:xfrm>
          <a:off x="9734550" y="3409950"/>
          <a:ext cx="3076575" cy="10477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será selecionado e alterar a cor da célula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>
            <a:solidFill>
              <a:schemeClr val="tx1"/>
            </a:solidFill>
            <a:effectLst/>
          </a:endParaRPr>
        </a:p>
        <a:p>
          <a:pPr algn="l"/>
          <a:endParaRPr lang="pt-BR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640774</xdr:colOff>
      <xdr:row>4</xdr:row>
      <xdr:rowOff>133350</xdr:rowOff>
    </xdr:to>
    <xdr:pic>
      <xdr:nvPicPr>
        <xdr:cNvPr id="204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7933" cy="883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1548151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0900" cy="180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2533650</xdr:colOff>
      <xdr:row>1</xdr:row>
      <xdr:rowOff>1548151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59675" cy="178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5</xdr:col>
      <xdr:colOff>1387928</xdr:colOff>
      <xdr:row>1</xdr:row>
      <xdr:rowOff>993913</xdr:rowOff>
    </xdr:to>
    <xdr:pic>
      <xdr:nvPicPr>
        <xdr:cNvPr id="411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8759450" cy="1187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5</xdr:col>
      <xdr:colOff>581025</xdr:colOff>
      <xdr:row>2</xdr:row>
      <xdr:rowOff>314325</xdr:rowOff>
    </xdr:to>
    <xdr:pic>
      <xdr:nvPicPr>
        <xdr:cNvPr id="51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0420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0</xdr:row>
      <xdr:rowOff>12211</xdr:rowOff>
    </xdr:from>
    <xdr:to>
      <xdr:col>8</xdr:col>
      <xdr:colOff>1367692</xdr:colOff>
      <xdr:row>2</xdr:row>
      <xdr:rowOff>12212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4" y="12211"/>
          <a:ext cx="10880481" cy="91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9</xdr:col>
      <xdr:colOff>142875</xdr:colOff>
      <xdr:row>3</xdr:row>
      <xdr:rowOff>178594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8989219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44356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18\REPROGRAMA&#199;&#195;O\PARECERES\Reprograma&#231;&#227;o%20Ordin&#225;ria\PARECER%20CAU_AP%20-%20Reprograma&#231;&#227;o%202018_F%20-ajustado%20%20Form%202_1409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AUAP-GERENCIA\Documents\01%20-%20Or&#231;amento\Planejamento%202017\Reprograma&#231;&#227;o%202017\Plano%20de%20A&#231;&#227;o%20Reprograma&#231;&#227;o%202017_CAU_AP_CAU_BR_ajustado%20em%202107_An&#225;lise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 do Parecer"/>
      <sheetName val="Analise Geral"/>
      <sheetName val="Matriz Objetivos x Projetos"/>
      <sheetName val="Indicadores e Metas"/>
      <sheetName val="FORM.1"/>
      <sheetName val="FORM. 2"/>
      <sheetName val="FORM. 3"/>
      <sheetName val="FORM.4"/>
      <sheetName val="FORM. 5"/>
      <sheetName val="FORM. 6"/>
      <sheetName val="Parecer"/>
      <sheetName val="Mapa Estratégico"/>
    </sheetNames>
    <sheetDataSet>
      <sheetData sheetId="0"/>
      <sheetData sheetId="1"/>
      <sheetData sheetId="2"/>
      <sheetData sheetId="3">
        <row r="37">
          <cell r="E37">
            <v>0.55000000000000004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"/>
      <sheetName val="Quadro Geral"/>
      <sheetName val="Anexo_1.1_Usos e Fontes"/>
      <sheetName val="Quadro Geral-B"/>
      <sheetName val="Anexo_1.2_ Elemento de Despesas"/>
      <sheetName val="Anexo_1.3_Limites Estratégicos "/>
      <sheetName val="Anexo_1.3_Limites Estratégicos"/>
      <sheetName val="Anexo_1.4_Dados"/>
      <sheetName val="Anexo 1.4-Quadro Descritivo"/>
      <sheetName val="Plan1"/>
      <sheetName val="Anexo 1.6_Elemento de Despes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2.emf"/><Relationship Id="rId4" Type="http://schemas.openxmlformats.org/officeDocument/2006/relationships/package" Target="../embeddings/Slide_do_Microsoft_PowerPoint1.sld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showGridLines="0" workbookViewId="0">
      <selection activeCell="P11" sqref="P11"/>
    </sheetView>
  </sheetViews>
  <sheetFormatPr defaultRowHeight="15" x14ac:dyDescent="0.25"/>
  <cols>
    <col min="1" max="1" width="3.7109375" customWidth="1"/>
    <col min="2" max="2" width="9.42578125" customWidth="1"/>
    <col min="7" max="7" width="13.42578125" customWidth="1"/>
  </cols>
  <sheetData>
    <row r="1" spans="2:9" ht="15.75" thickBot="1" x14ac:dyDescent="0.3"/>
    <row r="2" spans="2:9" x14ac:dyDescent="0.25">
      <c r="B2" s="181"/>
      <c r="C2" s="182"/>
      <c r="D2" s="182"/>
      <c r="E2" s="182"/>
      <c r="F2" s="182"/>
      <c r="G2" s="182"/>
      <c r="H2" s="182"/>
      <c r="I2" s="183"/>
    </row>
    <row r="3" spans="2:9" ht="44.25" customHeight="1" x14ac:dyDescent="0.25">
      <c r="B3" s="184"/>
      <c r="C3" s="6"/>
      <c r="D3" s="6"/>
      <c r="E3" s="6"/>
      <c r="F3" s="6"/>
      <c r="G3" s="6"/>
      <c r="H3" s="6"/>
      <c r="I3" s="185"/>
    </row>
    <row r="4" spans="2:9" x14ac:dyDescent="0.25">
      <c r="B4" s="306" t="s">
        <v>260</v>
      </c>
      <c r="C4" s="307"/>
      <c r="D4" s="307"/>
      <c r="E4" s="307"/>
      <c r="F4" s="307"/>
      <c r="G4" s="307"/>
      <c r="H4" s="307"/>
      <c r="I4" s="308"/>
    </row>
    <row r="5" spans="2:9" ht="9" customHeight="1" thickBot="1" x14ac:dyDescent="0.3">
      <c r="B5" s="184"/>
      <c r="C5" s="6"/>
      <c r="D5" s="6"/>
      <c r="E5" s="6"/>
      <c r="F5" s="6"/>
      <c r="G5" s="6"/>
      <c r="H5" s="6"/>
      <c r="I5" s="185"/>
    </row>
    <row r="6" spans="2:9" ht="36.75" customHeight="1" thickBot="1" x14ac:dyDescent="0.3">
      <c r="B6" s="309" t="s">
        <v>261</v>
      </c>
      <c r="C6" s="310"/>
      <c r="D6" s="310"/>
      <c r="E6" s="310"/>
      <c r="F6" s="310"/>
      <c r="G6" s="310"/>
      <c r="H6" s="310"/>
      <c r="I6" s="311"/>
    </row>
    <row r="7" spans="2:9" ht="36.75" customHeight="1" thickBot="1" x14ac:dyDescent="0.3">
      <c r="B7" s="309" t="s">
        <v>262</v>
      </c>
      <c r="C7" s="310"/>
      <c r="D7" s="310"/>
      <c r="E7" s="310"/>
      <c r="F7" s="310"/>
      <c r="G7" s="310"/>
      <c r="H7" s="310"/>
      <c r="I7" s="311"/>
    </row>
    <row r="8" spans="2:9" ht="36.75" customHeight="1" thickBot="1" x14ac:dyDescent="0.3">
      <c r="B8" s="309" t="s">
        <v>263</v>
      </c>
      <c r="C8" s="310"/>
      <c r="D8" s="310"/>
      <c r="E8" s="310"/>
      <c r="F8" s="310"/>
      <c r="G8" s="310"/>
      <c r="H8" s="310"/>
      <c r="I8" s="311"/>
    </row>
    <row r="9" spans="2:9" ht="36.75" customHeight="1" thickBot="1" x14ac:dyDescent="0.3">
      <c r="B9" s="309" t="s">
        <v>264</v>
      </c>
      <c r="C9" s="310"/>
      <c r="D9" s="310"/>
      <c r="E9" s="310"/>
      <c r="F9" s="310"/>
      <c r="G9" s="310"/>
      <c r="H9" s="310"/>
      <c r="I9" s="311"/>
    </row>
    <row r="10" spans="2:9" ht="36.75" customHeight="1" thickBot="1" x14ac:dyDescent="0.3">
      <c r="B10" s="297" t="s">
        <v>265</v>
      </c>
      <c r="C10" s="298"/>
      <c r="D10" s="298"/>
      <c r="E10" s="298"/>
      <c r="F10" s="298"/>
      <c r="G10" s="298"/>
      <c r="H10" s="298"/>
      <c r="I10" s="299"/>
    </row>
    <row r="11" spans="2:9" ht="48" customHeight="1" thickBot="1" x14ac:dyDescent="0.3">
      <c r="B11" s="297" t="s">
        <v>266</v>
      </c>
      <c r="C11" s="298"/>
      <c r="D11" s="298"/>
      <c r="E11" s="298"/>
      <c r="F11" s="298"/>
      <c r="G11" s="298"/>
      <c r="H11" s="298"/>
      <c r="I11" s="299"/>
    </row>
    <row r="12" spans="2:9" ht="48.75" customHeight="1" thickBot="1" x14ac:dyDescent="0.3">
      <c r="B12" s="300" t="s">
        <v>267</v>
      </c>
      <c r="C12" s="301"/>
      <c r="D12" s="301"/>
      <c r="E12" s="301"/>
      <c r="F12" s="301"/>
      <c r="G12" s="301"/>
      <c r="H12" s="301"/>
      <c r="I12" s="302"/>
    </row>
    <row r="13" spans="2:9" ht="15.75" hidden="1" thickBot="1" x14ac:dyDescent="0.3">
      <c r="B13" s="303"/>
      <c r="C13" s="304"/>
      <c r="D13" s="304"/>
      <c r="E13" s="304"/>
      <c r="F13" s="304"/>
      <c r="G13" s="304"/>
      <c r="H13" s="304"/>
      <c r="I13" s="305"/>
    </row>
  </sheetData>
  <mergeCells count="9">
    <mergeCell ref="B11:I11"/>
    <mergeCell ref="B12:I12"/>
    <mergeCell ref="B13:I13"/>
    <mergeCell ref="B4:I4"/>
    <mergeCell ref="B6:I6"/>
    <mergeCell ref="B7:I7"/>
    <mergeCell ref="B8:I8"/>
    <mergeCell ref="B9:I9"/>
    <mergeCell ref="B10:I10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008080"/>
  </sheetPr>
  <dimension ref="A2"/>
  <sheetViews>
    <sheetView zoomScale="80" zoomScaleNormal="80" workbookViewId="0">
      <selection activeCell="U18" sqref="U18"/>
    </sheetView>
  </sheetViews>
  <sheetFormatPr defaultColWidth="9.140625" defaultRowHeight="15" x14ac:dyDescent="0.25"/>
  <cols>
    <col min="1" max="11" width="13.85546875" style="27" customWidth="1"/>
    <col min="12" max="12" width="8.85546875" style="27" customWidth="1"/>
    <col min="13" max="16384" width="9.140625" style="27"/>
  </cols>
  <sheetData>
    <row r="2" spans="1:1" ht="15.75" x14ac:dyDescent="0.25">
      <c r="A2" s="80"/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00B050"/>
  </sheetPr>
  <dimension ref="A5:P333"/>
  <sheetViews>
    <sheetView showGridLines="0" tabSelected="1" topLeftCell="A49" zoomScale="40" zoomScaleNormal="40" zoomScaleSheetLayoutView="80" workbookViewId="0">
      <selection activeCell="E61" sqref="E61:E63"/>
    </sheetView>
  </sheetViews>
  <sheetFormatPr defaultColWidth="9.140625" defaultRowHeight="26.25" x14ac:dyDescent="0.4"/>
  <cols>
    <col min="1" max="1" width="13" style="81" customWidth="1"/>
    <col min="2" max="2" width="51" style="81" customWidth="1"/>
    <col min="3" max="3" width="54.42578125" style="81" customWidth="1"/>
    <col min="4" max="4" width="91.7109375" style="81" customWidth="1"/>
    <col min="5" max="5" width="66.28515625" style="81" customWidth="1"/>
    <col min="6" max="6" width="45.140625" style="81" customWidth="1"/>
    <col min="7" max="7" width="25.85546875" style="81" customWidth="1"/>
    <col min="8" max="8" width="25.5703125" style="81" customWidth="1"/>
    <col min="9" max="9" width="32.28515625" style="81" customWidth="1"/>
    <col min="10" max="10" width="30" style="81" customWidth="1"/>
    <col min="11" max="11" width="25.28515625" style="81" customWidth="1"/>
    <col min="12" max="12" width="25" style="81" customWidth="1"/>
    <col min="13" max="13" width="20" style="81" customWidth="1"/>
    <col min="14" max="14" width="32.28515625" style="82" customWidth="1"/>
    <col min="15" max="15" width="25.85546875" style="82" customWidth="1"/>
    <col min="16" max="16" width="36" style="82" customWidth="1"/>
    <col min="17" max="17" width="39.140625" style="2" customWidth="1"/>
    <col min="18" max="18" width="9.140625" style="2" customWidth="1"/>
    <col min="19" max="16384" width="9.140625" style="2"/>
  </cols>
  <sheetData>
    <row r="5" spans="1:16" ht="39" customHeight="1" x14ac:dyDescent="0.4"/>
    <row r="6" spans="1:16" ht="30.75" customHeight="1" x14ac:dyDescent="0.25">
      <c r="A6" s="437" t="s">
        <v>252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9"/>
    </row>
    <row r="7" spans="1:16" ht="30.75" customHeight="1" x14ac:dyDescent="0.4">
      <c r="A7" s="423" t="s">
        <v>165</v>
      </c>
      <c r="B7" s="424"/>
      <c r="C7" s="424"/>
      <c r="D7" s="424"/>
      <c r="E7" s="424"/>
      <c r="F7" s="424"/>
      <c r="G7" s="425"/>
      <c r="H7" s="440" t="s">
        <v>282</v>
      </c>
      <c r="I7" s="441"/>
      <c r="J7" s="441"/>
      <c r="K7" s="441"/>
      <c r="L7" s="441"/>
      <c r="M7" s="441"/>
      <c r="N7" s="441"/>
      <c r="O7" s="441"/>
      <c r="P7" s="442"/>
    </row>
    <row r="8" spans="1:16" ht="30.75" customHeight="1" x14ac:dyDescent="0.4">
      <c r="A8" s="423" t="s">
        <v>170</v>
      </c>
      <c r="B8" s="424"/>
      <c r="C8" s="424"/>
      <c r="D8" s="424"/>
      <c r="E8" s="424"/>
      <c r="F8" s="424"/>
      <c r="G8" s="425"/>
      <c r="H8" s="440" t="s">
        <v>283</v>
      </c>
      <c r="I8" s="441"/>
      <c r="J8" s="441"/>
      <c r="K8" s="441"/>
      <c r="L8" s="441"/>
      <c r="M8" s="441"/>
      <c r="N8" s="441"/>
      <c r="O8" s="441"/>
      <c r="P8" s="442"/>
    </row>
    <row r="9" spans="1:16" ht="30.75" customHeight="1" x14ac:dyDescent="0.4">
      <c r="A9" s="423" t="s">
        <v>192</v>
      </c>
      <c r="B9" s="424"/>
      <c r="C9" s="424"/>
      <c r="D9" s="424"/>
      <c r="E9" s="424"/>
      <c r="F9" s="424"/>
      <c r="G9" s="425"/>
      <c r="H9" s="440" t="s">
        <v>284</v>
      </c>
      <c r="I9" s="441"/>
      <c r="J9" s="441"/>
      <c r="K9" s="441"/>
      <c r="L9" s="441"/>
      <c r="M9" s="441"/>
      <c r="N9" s="441"/>
      <c r="O9" s="441"/>
      <c r="P9" s="442"/>
    </row>
    <row r="10" spans="1:16" ht="30.75" customHeight="1" x14ac:dyDescent="0.4">
      <c r="A10" s="423" t="s">
        <v>171</v>
      </c>
      <c r="B10" s="424"/>
      <c r="C10" s="424"/>
      <c r="D10" s="424"/>
      <c r="E10" s="424"/>
      <c r="F10" s="424"/>
      <c r="G10" s="425"/>
      <c r="H10" s="443" t="s">
        <v>285</v>
      </c>
      <c r="I10" s="444"/>
      <c r="J10" s="444"/>
      <c r="K10" s="444"/>
      <c r="L10" s="444"/>
      <c r="M10" s="444"/>
      <c r="N10" s="444"/>
      <c r="O10" s="444"/>
      <c r="P10" s="445"/>
    </row>
    <row r="11" spans="1:16" ht="30.75" customHeight="1" x14ac:dyDescent="0.4">
      <c r="A11" s="423" t="s">
        <v>193</v>
      </c>
      <c r="B11" s="424"/>
      <c r="C11" s="424"/>
      <c r="D11" s="424"/>
      <c r="E11" s="424"/>
      <c r="F11" s="424"/>
      <c r="G11" s="425"/>
      <c r="H11" s="426" t="s">
        <v>286</v>
      </c>
      <c r="I11" s="427"/>
      <c r="J11" s="427"/>
      <c r="K11" s="427"/>
      <c r="L11" s="427"/>
      <c r="M11" s="427"/>
      <c r="N11" s="427"/>
      <c r="O11" s="427"/>
      <c r="P11" s="428"/>
    </row>
    <row r="12" spans="1:16" ht="30.75" customHeight="1" x14ac:dyDescent="0.4">
      <c r="A12" s="423" t="s">
        <v>172</v>
      </c>
      <c r="B12" s="424"/>
      <c r="C12" s="424"/>
      <c r="D12" s="424"/>
      <c r="E12" s="424"/>
      <c r="F12" s="424"/>
      <c r="G12" s="425"/>
      <c r="H12" s="426" t="s">
        <v>69</v>
      </c>
      <c r="I12" s="427"/>
      <c r="J12" s="427"/>
      <c r="K12" s="427"/>
      <c r="L12" s="427"/>
      <c r="M12" s="427"/>
      <c r="N12" s="427"/>
      <c r="O12" s="427"/>
      <c r="P12" s="428"/>
    </row>
    <row r="13" spans="1:16" ht="30.75" customHeight="1" x14ac:dyDescent="0.4">
      <c r="A13" s="423" t="s">
        <v>279</v>
      </c>
      <c r="B13" s="424"/>
      <c r="C13" s="424"/>
      <c r="D13" s="424"/>
      <c r="E13" s="424"/>
      <c r="F13" s="424"/>
      <c r="G13" s="425"/>
      <c r="H13" s="426" t="s">
        <v>53</v>
      </c>
      <c r="I13" s="427"/>
      <c r="J13" s="427"/>
      <c r="K13" s="427"/>
      <c r="L13" s="427"/>
      <c r="M13" s="427"/>
      <c r="N13" s="427"/>
      <c r="O13" s="427"/>
      <c r="P13" s="428"/>
    </row>
    <row r="14" spans="1:16" ht="30.75" customHeight="1" x14ac:dyDescent="0.4">
      <c r="A14" s="412" t="s">
        <v>194</v>
      </c>
      <c r="B14" s="413"/>
      <c r="C14" s="413"/>
      <c r="D14" s="413"/>
      <c r="E14" s="413"/>
      <c r="F14" s="413"/>
      <c r="G14" s="414"/>
      <c r="H14" s="429" t="s">
        <v>287</v>
      </c>
      <c r="I14" s="430"/>
      <c r="J14" s="430"/>
      <c r="K14" s="430"/>
      <c r="L14" s="430"/>
      <c r="M14" s="430"/>
      <c r="N14" s="430"/>
      <c r="O14" s="430"/>
      <c r="P14" s="431"/>
    </row>
    <row r="15" spans="1:16" s="57" customFormat="1" ht="20.25" customHeight="1" x14ac:dyDescent="0.25">
      <c r="A15" s="418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</row>
    <row r="16" spans="1:16" ht="54.75" customHeight="1" x14ac:dyDescent="0.25">
      <c r="A16" s="422" t="s">
        <v>195</v>
      </c>
      <c r="B16" s="419" t="s">
        <v>196</v>
      </c>
      <c r="C16" s="420"/>
      <c r="D16" s="420"/>
      <c r="E16" s="420"/>
      <c r="F16" s="421"/>
      <c r="G16" s="419" t="s">
        <v>5</v>
      </c>
      <c r="H16" s="421"/>
      <c r="I16" s="419" t="s">
        <v>197</v>
      </c>
      <c r="J16" s="421"/>
      <c r="K16" s="419" t="s">
        <v>11</v>
      </c>
      <c r="L16" s="421"/>
      <c r="M16" s="422" t="s">
        <v>198</v>
      </c>
      <c r="N16" s="419" t="s">
        <v>184</v>
      </c>
      <c r="O16" s="421"/>
      <c r="P16" s="422" t="s">
        <v>8</v>
      </c>
    </row>
    <row r="17" spans="1:16" ht="48.75" customHeight="1" x14ac:dyDescent="0.25">
      <c r="A17" s="422"/>
      <c r="B17" s="422" t="s">
        <v>4</v>
      </c>
      <c r="C17" s="419" t="s">
        <v>199</v>
      </c>
      <c r="D17" s="421"/>
      <c r="E17" s="422" t="s">
        <v>178</v>
      </c>
      <c r="F17" s="435" t="s">
        <v>200</v>
      </c>
      <c r="G17" s="422" t="s">
        <v>6</v>
      </c>
      <c r="H17" s="422" t="s">
        <v>7</v>
      </c>
      <c r="I17" s="422" t="s">
        <v>259</v>
      </c>
      <c r="J17" s="422" t="s">
        <v>253</v>
      </c>
      <c r="K17" s="422" t="s">
        <v>595</v>
      </c>
      <c r="L17" s="422" t="s">
        <v>203</v>
      </c>
      <c r="M17" s="422"/>
      <c r="N17" s="435" t="s">
        <v>106</v>
      </c>
      <c r="O17" s="435" t="s">
        <v>185</v>
      </c>
      <c r="P17" s="422"/>
    </row>
    <row r="18" spans="1:16" ht="110.25" customHeight="1" x14ac:dyDescent="0.25">
      <c r="A18" s="422"/>
      <c r="B18" s="422"/>
      <c r="C18" s="224" t="s">
        <v>201</v>
      </c>
      <c r="D18" s="224" t="s">
        <v>202</v>
      </c>
      <c r="E18" s="422"/>
      <c r="F18" s="436"/>
      <c r="G18" s="422"/>
      <c r="H18" s="422"/>
      <c r="I18" s="422"/>
      <c r="J18" s="422"/>
      <c r="K18" s="422"/>
      <c r="L18" s="422"/>
      <c r="M18" s="422"/>
      <c r="N18" s="436"/>
      <c r="O18" s="436"/>
      <c r="P18" s="422"/>
    </row>
    <row r="19" spans="1:16" ht="182.25" customHeight="1" x14ac:dyDescent="0.25">
      <c r="A19" s="144">
        <v>1</v>
      </c>
      <c r="B19" s="144" t="s">
        <v>280</v>
      </c>
      <c r="C19" s="131" t="s">
        <v>288</v>
      </c>
      <c r="D19" s="131" t="s">
        <v>289</v>
      </c>
      <c r="E19" s="131" t="s">
        <v>290</v>
      </c>
      <c r="F19" s="131" t="s">
        <v>602</v>
      </c>
      <c r="G19" s="132">
        <v>43466</v>
      </c>
      <c r="H19" s="132">
        <v>43830</v>
      </c>
      <c r="I19" s="145">
        <v>25000</v>
      </c>
      <c r="J19" s="145">
        <v>23000</v>
      </c>
      <c r="K19" s="146">
        <f>J19-I19</f>
        <v>-2000</v>
      </c>
      <c r="L19" s="262">
        <f>IFERROR(K19/I19*100,0)</f>
        <v>-8</v>
      </c>
      <c r="M19" s="278">
        <f>IFERROR(J19/$J$21*100,0)</f>
        <v>100</v>
      </c>
      <c r="N19" s="176"/>
      <c r="O19" s="180">
        <f>IFERROR(N19/J19*100,)</f>
        <v>0</v>
      </c>
      <c r="P19" s="144" t="s">
        <v>604</v>
      </c>
    </row>
    <row r="20" spans="1:16" ht="186" customHeight="1" x14ac:dyDescent="0.4">
      <c r="A20" s="229">
        <v>2</v>
      </c>
      <c r="B20" s="230" t="s">
        <v>281</v>
      </c>
      <c r="C20" s="231" t="s">
        <v>291</v>
      </c>
      <c r="D20" s="81" t="s">
        <v>292</v>
      </c>
      <c r="E20" s="231" t="s">
        <v>293</v>
      </c>
      <c r="F20" s="231" t="s">
        <v>599</v>
      </c>
      <c r="G20" s="132">
        <v>43466</v>
      </c>
      <c r="H20" s="132">
        <v>43830</v>
      </c>
      <c r="I20" s="145">
        <v>0</v>
      </c>
      <c r="J20" s="145">
        <v>0</v>
      </c>
      <c r="K20" s="146">
        <f t="shared" ref="K20" si="0">J20-I20</f>
        <v>0</v>
      </c>
      <c r="L20" s="262">
        <f>IFERROR(K20/I20*100,0)</f>
        <v>0</v>
      </c>
      <c r="M20" s="278">
        <f t="shared" ref="M20:M21" si="1">IFERROR(J20/$J$21*100,0)</f>
        <v>0</v>
      </c>
      <c r="N20" s="176"/>
      <c r="O20" s="180">
        <f t="shared" ref="O20" si="2">IFERROR(N20/J20*100,)</f>
        <v>0</v>
      </c>
      <c r="P20" s="144" t="s">
        <v>283</v>
      </c>
    </row>
    <row r="21" spans="1:16" s="3" customFormat="1" ht="24.75" customHeight="1" x14ac:dyDescent="0.4">
      <c r="A21" s="432" t="s">
        <v>3</v>
      </c>
      <c r="B21" s="433"/>
      <c r="C21" s="433"/>
      <c r="D21" s="433"/>
      <c r="E21" s="433"/>
      <c r="F21" s="433"/>
      <c r="G21" s="433"/>
      <c r="H21" s="434"/>
      <c r="I21" s="147">
        <f>SUM(I19:I20)</f>
        <v>25000</v>
      </c>
      <c r="J21" s="147">
        <f>SUM(J19:J20)</f>
        <v>23000</v>
      </c>
      <c r="K21" s="178">
        <f>J21-I21</f>
        <v>-2000</v>
      </c>
      <c r="L21" s="263">
        <f>IFERROR(K21/I21*100,0)</f>
        <v>-8</v>
      </c>
      <c r="M21" s="277">
        <f t="shared" si="1"/>
        <v>100</v>
      </c>
      <c r="N21" s="177">
        <f>SUM(N19:N20)</f>
        <v>0</v>
      </c>
      <c r="O21" s="148">
        <f>IFERROR(N21/J21*100,)</f>
        <v>0</v>
      </c>
      <c r="P21" s="148"/>
    </row>
    <row r="22" spans="1:16" x14ac:dyDescent="0.4">
      <c r="A22" s="245" t="s">
        <v>130</v>
      </c>
      <c r="B22" s="245"/>
      <c r="C22" s="245"/>
      <c r="D22" s="245"/>
      <c r="E22" s="245"/>
      <c r="F22" s="245"/>
      <c r="G22" s="245"/>
      <c r="H22" s="245"/>
      <c r="I22" s="246">
        <f>'Quadro Geral'!I23</f>
        <v>25000</v>
      </c>
      <c r="J22" s="246">
        <f>'Quadro Geral'!J23</f>
        <v>23000</v>
      </c>
      <c r="K22" s="245"/>
      <c r="L22" s="245"/>
      <c r="M22" s="245"/>
      <c r="N22" s="245"/>
      <c r="O22" s="245"/>
      <c r="P22" s="245"/>
    </row>
    <row r="23" spans="1:16" ht="36" customHeight="1" x14ac:dyDescent="0.25">
      <c r="A23" s="412" t="s">
        <v>237</v>
      </c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4"/>
    </row>
    <row r="24" spans="1:16" ht="95.25" customHeight="1" x14ac:dyDescent="0.4">
      <c r="A24" s="415"/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7"/>
    </row>
    <row r="25" spans="1:16" ht="29.25" customHeight="1" x14ac:dyDescent="0.4"/>
    <row r="26" spans="1:16" ht="29.25" customHeight="1" x14ac:dyDescent="0.25">
      <c r="A26" s="437" t="s">
        <v>252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9"/>
    </row>
    <row r="27" spans="1:16" ht="29.25" customHeight="1" x14ac:dyDescent="0.4">
      <c r="A27" s="423" t="s">
        <v>165</v>
      </c>
      <c r="B27" s="424"/>
      <c r="C27" s="424"/>
      <c r="D27" s="424"/>
      <c r="E27" s="424"/>
      <c r="F27" s="424"/>
      <c r="G27" s="425"/>
      <c r="H27" s="440" t="s">
        <v>300</v>
      </c>
      <c r="I27" s="441"/>
      <c r="J27" s="441"/>
      <c r="K27" s="441"/>
      <c r="L27" s="441"/>
      <c r="M27" s="441"/>
      <c r="N27" s="441"/>
      <c r="O27" s="441"/>
      <c r="P27" s="442"/>
    </row>
    <row r="28" spans="1:16" ht="29.25" customHeight="1" x14ac:dyDescent="0.4">
      <c r="A28" s="423" t="s">
        <v>170</v>
      </c>
      <c r="B28" s="424"/>
      <c r="C28" s="424"/>
      <c r="D28" s="424"/>
      <c r="E28" s="424"/>
      <c r="F28" s="424"/>
      <c r="G28" s="425"/>
      <c r="H28" s="440" t="s">
        <v>301</v>
      </c>
      <c r="I28" s="441"/>
      <c r="J28" s="441"/>
      <c r="K28" s="441"/>
      <c r="L28" s="441"/>
      <c r="M28" s="441"/>
      <c r="N28" s="441"/>
      <c r="O28" s="441"/>
      <c r="P28" s="442"/>
    </row>
    <row r="29" spans="1:16" ht="29.25" customHeight="1" x14ac:dyDescent="0.4">
      <c r="A29" s="423" t="s">
        <v>192</v>
      </c>
      <c r="B29" s="424"/>
      <c r="C29" s="424"/>
      <c r="D29" s="424"/>
      <c r="E29" s="424"/>
      <c r="F29" s="424"/>
      <c r="G29" s="425"/>
      <c r="H29" s="440" t="s">
        <v>294</v>
      </c>
      <c r="I29" s="441"/>
      <c r="J29" s="441"/>
      <c r="K29" s="441"/>
      <c r="L29" s="441"/>
      <c r="M29" s="441"/>
      <c r="N29" s="441"/>
      <c r="O29" s="441"/>
      <c r="P29" s="442"/>
    </row>
    <row r="30" spans="1:16" ht="29.25" customHeight="1" x14ac:dyDescent="0.4">
      <c r="A30" s="423" t="s">
        <v>171</v>
      </c>
      <c r="B30" s="424"/>
      <c r="C30" s="424"/>
      <c r="D30" s="424"/>
      <c r="E30" s="424"/>
      <c r="F30" s="424"/>
      <c r="G30" s="425"/>
      <c r="H30" s="443" t="s">
        <v>300</v>
      </c>
      <c r="I30" s="444"/>
      <c r="J30" s="444"/>
      <c r="K30" s="444"/>
      <c r="L30" s="444"/>
      <c r="M30" s="444"/>
      <c r="N30" s="444"/>
      <c r="O30" s="444"/>
      <c r="P30" s="445"/>
    </row>
    <row r="31" spans="1:16" ht="29.25" customHeight="1" x14ac:dyDescent="0.4">
      <c r="A31" s="423" t="s">
        <v>193</v>
      </c>
      <c r="B31" s="424"/>
      <c r="C31" s="424"/>
      <c r="D31" s="424"/>
      <c r="E31" s="424"/>
      <c r="F31" s="424"/>
      <c r="G31" s="425"/>
      <c r="H31" s="426" t="s">
        <v>303</v>
      </c>
      <c r="I31" s="427"/>
      <c r="J31" s="427"/>
      <c r="K31" s="427"/>
      <c r="L31" s="427"/>
      <c r="M31" s="427"/>
      <c r="N31" s="427"/>
      <c r="O31" s="427"/>
      <c r="P31" s="428"/>
    </row>
    <row r="32" spans="1:16" ht="29.25" customHeight="1" x14ac:dyDescent="0.4">
      <c r="A32" s="423" t="s">
        <v>172</v>
      </c>
      <c r="B32" s="424"/>
      <c r="C32" s="424"/>
      <c r="D32" s="424"/>
      <c r="E32" s="424"/>
      <c r="F32" s="424"/>
      <c r="G32" s="425"/>
      <c r="H32" s="426" t="s">
        <v>68</v>
      </c>
      <c r="I32" s="427"/>
      <c r="J32" s="427"/>
      <c r="K32" s="427"/>
      <c r="L32" s="427"/>
      <c r="M32" s="427"/>
      <c r="N32" s="427"/>
      <c r="O32" s="427"/>
      <c r="P32" s="428"/>
    </row>
    <row r="33" spans="1:16" ht="29.25" customHeight="1" x14ac:dyDescent="0.4">
      <c r="A33" s="423" t="s">
        <v>279</v>
      </c>
      <c r="B33" s="424"/>
      <c r="C33" s="424"/>
      <c r="D33" s="424"/>
      <c r="E33" s="424"/>
      <c r="F33" s="424"/>
      <c r="G33" s="425"/>
      <c r="H33" s="426" t="s">
        <v>77</v>
      </c>
      <c r="I33" s="427"/>
      <c r="J33" s="427"/>
      <c r="K33" s="427"/>
      <c r="L33" s="427"/>
      <c r="M33" s="427"/>
      <c r="N33" s="427"/>
      <c r="O33" s="427"/>
      <c r="P33" s="428"/>
    </row>
    <row r="34" spans="1:16" ht="29.25" customHeight="1" x14ac:dyDescent="0.4">
      <c r="A34" s="412" t="s">
        <v>194</v>
      </c>
      <c r="B34" s="413"/>
      <c r="C34" s="413"/>
      <c r="D34" s="413"/>
      <c r="E34" s="413"/>
      <c r="F34" s="413"/>
      <c r="G34" s="414"/>
      <c r="H34" s="429" t="s">
        <v>302</v>
      </c>
      <c r="I34" s="430"/>
      <c r="J34" s="430"/>
      <c r="K34" s="430"/>
      <c r="L34" s="430"/>
      <c r="M34" s="430"/>
      <c r="N34" s="430"/>
      <c r="O34" s="430"/>
      <c r="P34" s="431"/>
    </row>
    <row r="35" spans="1:16" ht="18" customHeight="1" x14ac:dyDescent="0.25">
      <c r="A35" s="418"/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</row>
    <row r="36" spans="1:16" ht="29.25" customHeight="1" x14ac:dyDescent="0.25">
      <c r="A36" s="422" t="s">
        <v>195</v>
      </c>
      <c r="B36" s="419" t="s">
        <v>196</v>
      </c>
      <c r="C36" s="420"/>
      <c r="D36" s="420"/>
      <c r="E36" s="420"/>
      <c r="F36" s="421"/>
      <c r="G36" s="419" t="s">
        <v>5</v>
      </c>
      <c r="H36" s="421"/>
      <c r="I36" s="419" t="s">
        <v>197</v>
      </c>
      <c r="J36" s="421"/>
      <c r="K36" s="419" t="s">
        <v>11</v>
      </c>
      <c r="L36" s="421"/>
      <c r="M36" s="422" t="s">
        <v>198</v>
      </c>
      <c r="N36" s="419" t="s">
        <v>184</v>
      </c>
      <c r="O36" s="421"/>
      <c r="P36" s="422" t="s">
        <v>8</v>
      </c>
    </row>
    <row r="37" spans="1:16" ht="29.25" customHeight="1" x14ac:dyDescent="0.25">
      <c r="A37" s="422"/>
      <c r="B37" s="422" t="s">
        <v>4</v>
      </c>
      <c r="C37" s="419" t="s">
        <v>199</v>
      </c>
      <c r="D37" s="421"/>
      <c r="E37" s="422" t="s">
        <v>178</v>
      </c>
      <c r="F37" s="435" t="s">
        <v>200</v>
      </c>
      <c r="G37" s="422" t="s">
        <v>6</v>
      </c>
      <c r="H37" s="422" t="s">
        <v>7</v>
      </c>
      <c r="I37" s="422" t="s">
        <v>259</v>
      </c>
      <c r="J37" s="422" t="s">
        <v>253</v>
      </c>
      <c r="K37" s="422" t="s">
        <v>177</v>
      </c>
      <c r="L37" s="422" t="s">
        <v>203</v>
      </c>
      <c r="M37" s="422"/>
      <c r="N37" s="435" t="s">
        <v>106</v>
      </c>
      <c r="O37" s="435" t="s">
        <v>185</v>
      </c>
      <c r="P37" s="422"/>
    </row>
    <row r="38" spans="1:16" ht="110.25" customHeight="1" x14ac:dyDescent="0.25">
      <c r="A38" s="422"/>
      <c r="B38" s="422"/>
      <c r="C38" s="225" t="s">
        <v>201</v>
      </c>
      <c r="D38" s="225" t="s">
        <v>202</v>
      </c>
      <c r="E38" s="422"/>
      <c r="F38" s="436"/>
      <c r="G38" s="422"/>
      <c r="H38" s="422"/>
      <c r="I38" s="422"/>
      <c r="J38" s="422"/>
      <c r="K38" s="422"/>
      <c r="L38" s="422"/>
      <c r="M38" s="422"/>
      <c r="N38" s="436"/>
      <c r="O38" s="436"/>
      <c r="P38" s="422"/>
    </row>
    <row r="39" spans="1:16" ht="142.5" customHeight="1" x14ac:dyDescent="0.25">
      <c r="A39" s="144">
        <v>1</v>
      </c>
      <c r="B39" s="131" t="s">
        <v>304</v>
      </c>
      <c r="C39" s="131" t="s">
        <v>587</v>
      </c>
      <c r="D39" s="226" t="s">
        <v>305</v>
      </c>
      <c r="E39" s="131" t="s">
        <v>295</v>
      </c>
      <c r="F39" s="227" t="s">
        <v>600</v>
      </c>
      <c r="G39" s="132">
        <v>43466</v>
      </c>
      <c r="H39" s="132">
        <v>43830</v>
      </c>
      <c r="I39" s="145">
        <v>8505</v>
      </c>
      <c r="J39" s="145">
        <v>10000</v>
      </c>
      <c r="K39" s="146">
        <f>J39-I39</f>
        <v>1495</v>
      </c>
      <c r="L39" s="262">
        <f>IFERROR(K39/I39*100,0)</f>
        <v>17.577895355673135</v>
      </c>
      <c r="M39" s="278">
        <f>IFERROR(J39/$J$43*100,0)</f>
        <v>50</v>
      </c>
      <c r="N39" s="176"/>
      <c r="O39" s="180">
        <f>IFERROR(N39/J39*100,)</f>
        <v>0</v>
      </c>
      <c r="P39" s="279" t="s">
        <v>301</v>
      </c>
    </row>
    <row r="40" spans="1:16" ht="131.25" customHeight="1" x14ac:dyDescent="0.25">
      <c r="A40" s="144">
        <v>2</v>
      </c>
      <c r="B40" s="131" t="s">
        <v>306</v>
      </c>
      <c r="C40" s="131" t="s">
        <v>307</v>
      </c>
      <c r="D40" s="226" t="s">
        <v>572</v>
      </c>
      <c r="E40" s="131" t="s">
        <v>297</v>
      </c>
      <c r="F40" s="227" t="s">
        <v>601</v>
      </c>
      <c r="G40" s="132">
        <v>43466</v>
      </c>
      <c r="H40" s="132">
        <v>43830</v>
      </c>
      <c r="I40" s="145">
        <v>8745</v>
      </c>
      <c r="J40" s="145">
        <v>10000</v>
      </c>
      <c r="K40" s="146">
        <f t="shared" ref="K40:K42" si="3">J40-I40</f>
        <v>1255</v>
      </c>
      <c r="L40" s="262">
        <f t="shared" ref="L40:L42" si="4">IFERROR(K40/I40*100,0)</f>
        <v>14.351057747284163</v>
      </c>
      <c r="M40" s="278">
        <f t="shared" ref="M40:M42" si="5">IFERROR(J40/$J$43*100,0)</f>
        <v>50</v>
      </c>
      <c r="N40" s="176"/>
      <c r="O40" s="180">
        <f t="shared" ref="O40" si="6">IFERROR(N40/J40*100,)</f>
        <v>0</v>
      </c>
      <c r="P40" s="279" t="s">
        <v>301</v>
      </c>
    </row>
    <row r="41" spans="1:16" ht="131.25" customHeight="1" x14ac:dyDescent="0.25">
      <c r="A41" s="144">
        <v>3</v>
      </c>
      <c r="B41" s="131" t="s">
        <v>298</v>
      </c>
      <c r="C41" s="131" t="s">
        <v>559</v>
      </c>
      <c r="D41" s="226" t="s">
        <v>560</v>
      </c>
      <c r="E41" s="131" t="s">
        <v>299</v>
      </c>
      <c r="F41" s="227" t="s">
        <v>561</v>
      </c>
      <c r="G41" s="132">
        <v>43466</v>
      </c>
      <c r="H41" s="132">
        <v>43830</v>
      </c>
      <c r="I41" s="145">
        <v>0</v>
      </c>
      <c r="J41" s="145">
        <v>0</v>
      </c>
      <c r="K41" s="146">
        <f t="shared" ref="K41" si="7">J41-I41</f>
        <v>0</v>
      </c>
      <c r="L41" s="262">
        <f t="shared" ref="L41" si="8">IFERROR(K41/I41*100,0)</f>
        <v>0</v>
      </c>
      <c r="M41" s="278">
        <f t="shared" ref="M41" si="9">IFERROR(J41/$J$43*100,0)</f>
        <v>0</v>
      </c>
      <c r="N41" s="176"/>
      <c r="O41" s="180"/>
      <c r="P41" s="279" t="s">
        <v>301</v>
      </c>
    </row>
    <row r="42" spans="1:16" ht="131.25" customHeight="1" x14ac:dyDescent="0.25">
      <c r="A42" s="144">
        <v>4</v>
      </c>
      <c r="B42" s="131" t="s">
        <v>298</v>
      </c>
      <c r="C42" s="131" t="s">
        <v>559</v>
      </c>
      <c r="D42" s="226" t="s">
        <v>560</v>
      </c>
      <c r="E42" s="131" t="s">
        <v>299</v>
      </c>
      <c r="F42" s="227" t="s">
        <v>561</v>
      </c>
      <c r="G42" s="132">
        <v>43466</v>
      </c>
      <c r="H42" s="132">
        <v>43830</v>
      </c>
      <c r="I42" s="145">
        <v>0</v>
      </c>
      <c r="J42" s="145">
        <v>0</v>
      </c>
      <c r="K42" s="146">
        <f t="shared" si="3"/>
        <v>0</v>
      </c>
      <c r="L42" s="262">
        <f t="shared" si="4"/>
        <v>0</v>
      </c>
      <c r="M42" s="278">
        <f t="shared" si="5"/>
        <v>0</v>
      </c>
      <c r="N42" s="176"/>
      <c r="O42" s="180"/>
      <c r="P42" s="279" t="s">
        <v>301</v>
      </c>
    </row>
    <row r="43" spans="1:16" ht="29.25" customHeight="1" x14ac:dyDescent="0.4">
      <c r="A43" s="432" t="s">
        <v>3</v>
      </c>
      <c r="B43" s="433"/>
      <c r="C43" s="433"/>
      <c r="D43" s="433"/>
      <c r="E43" s="433"/>
      <c r="F43" s="433"/>
      <c r="G43" s="433"/>
      <c r="H43" s="434"/>
      <c r="I43" s="147">
        <f>SUM(I39:I42)</f>
        <v>17250</v>
      </c>
      <c r="J43" s="147">
        <f>SUM(J39:J42)</f>
        <v>20000</v>
      </c>
      <c r="K43" s="178">
        <f>J43-I43</f>
        <v>2750</v>
      </c>
      <c r="L43" s="263">
        <f>IFERROR(K43/I43*100,0)</f>
        <v>15.942028985507244</v>
      </c>
      <c r="M43" s="179">
        <f>SUM(M39:M42)</f>
        <v>100</v>
      </c>
      <c r="N43" s="177">
        <f>SUM(N39:N40)</f>
        <v>0</v>
      </c>
      <c r="O43" s="148">
        <f>IFERROR(N43/J43*100,)</f>
        <v>0</v>
      </c>
      <c r="P43" s="148"/>
    </row>
    <row r="44" spans="1:16" ht="29.25" customHeight="1" x14ac:dyDescent="0.4">
      <c r="A44" s="245" t="s">
        <v>130</v>
      </c>
      <c r="B44" s="245"/>
      <c r="C44" s="245"/>
      <c r="D44" s="245"/>
      <c r="E44" s="245"/>
      <c r="F44" s="245"/>
      <c r="G44" s="245"/>
      <c r="H44" s="245"/>
      <c r="I44" s="246">
        <f>'Quadro Geral'!I22</f>
        <v>17250</v>
      </c>
      <c r="J44" s="246">
        <f>'Quadro Geral'!J22</f>
        <v>20000</v>
      </c>
      <c r="K44" s="245"/>
      <c r="L44" s="245"/>
      <c r="M44" s="245"/>
      <c r="N44" s="245"/>
      <c r="O44" s="245"/>
      <c r="P44" s="245"/>
    </row>
    <row r="45" spans="1:16" ht="29.25" customHeight="1" x14ac:dyDescent="0.25">
      <c r="A45" s="412" t="s">
        <v>237</v>
      </c>
      <c r="B45" s="413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4"/>
    </row>
    <row r="46" spans="1:16" ht="29.25" customHeight="1" x14ac:dyDescent="0.4">
      <c r="A46" s="415"/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7"/>
    </row>
    <row r="47" spans="1:16" ht="29.25" customHeight="1" x14ac:dyDescent="0.4"/>
    <row r="48" spans="1:16" ht="29.25" customHeight="1" x14ac:dyDescent="0.25">
      <c r="A48" s="437" t="s">
        <v>252</v>
      </c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9"/>
    </row>
    <row r="49" spans="1:16" ht="29.25" customHeight="1" x14ac:dyDescent="0.4">
      <c r="A49" s="423" t="s">
        <v>165</v>
      </c>
      <c r="B49" s="424"/>
      <c r="C49" s="424"/>
      <c r="D49" s="424"/>
      <c r="E49" s="424"/>
      <c r="F49" s="424"/>
      <c r="G49" s="425"/>
      <c r="H49" s="440" t="s">
        <v>308</v>
      </c>
      <c r="I49" s="441"/>
      <c r="J49" s="441"/>
      <c r="K49" s="441"/>
      <c r="L49" s="441"/>
      <c r="M49" s="441"/>
      <c r="N49" s="441"/>
      <c r="O49" s="441"/>
      <c r="P49" s="442"/>
    </row>
    <row r="50" spans="1:16" ht="29.25" customHeight="1" x14ac:dyDescent="0.4">
      <c r="A50" s="423" t="s">
        <v>170</v>
      </c>
      <c r="B50" s="424"/>
      <c r="C50" s="424"/>
      <c r="D50" s="424"/>
      <c r="E50" s="424"/>
      <c r="F50" s="424"/>
      <c r="G50" s="425"/>
      <c r="H50" s="440" t="s">
        <v>309</v>
      </c>
      <c r="I50" s="441"/>
      <c r="J50" s="441"/>
      <c r="K50" s="441"/>
      <c r="L50" s="441"/>
      <c r="M50" s="441"/>
      <c r="N50" s="441"/>
      <c r="O50" s="441"/>
      <c r="P50" s="442"/>
    </row>
    <row r="51" spans="1:16" ht="29.25" customHeight="1" x14ac:dyDescent="0.4">
      <c r="A51" s="423" t="s">
        <v>192</v>
      </c>
      <c r="B51" s="424"/>
      <c r="C51" s="424"/>
      <c r="D51" s="424"/>
      <c r="E51" s="424"/>
      <c r="F51" s="424"/>
      <c r="G51" s="425"/>
      <c r="H51" s="440" t="s">
        <v>294</v>
      </c>
      <c r="I51" s="441"/>
      <c r="J51" s="441"/>
      <c r="K51" s="441"/>
      <c r="L51" s="441"/>
      <c r="M51" s="441"/>
      <c r="N51" s="441"/>
      <c r="O51" s="441"/>
      <c r="P51" s="442"/>
    </row>
    <row r="52" spans="1:16" ht="29.25" customHeight="1" x14ac:dyDescent="0.4">
      <c r="A52" s="423" t="s">
        <v>171</v>
      </c>
      <c r="B52" s="424"/>
      <c r="C52" s="424"/>
      <c r="D52" s="424"/>
      <c r="E52" s="424"/>
      <c r="F52" s="424"/>
      <c r="G52" s="425"/>
      <c r="H52" s="443" t="s">
        <v>308</v>
      </c>
      <c r="I52" s="444"/>
      <c r="J52" s="444"/>
      <c r="K52" s="444"/>
      <c r="L52" s="444"/>
      <c r="M52" s="444"/>
      <c r="N52" s="444"/>
      <c r="O52" s="444"/>
      <c r="P52" s="445"/>
    </row>
    <row r="53" spans="1:16" ht="29.25" customHeight="1" x14ac:dyDescent="0.4">
      <c r="A53" s="423" t="s">
        <v>193</v>
      </c>
      <c r="B53" s="424"/>
      <c r="C53" s="424"/>
      <c r="D53" s="424"/>
      <c r="E53" s="424"/>
      <c r="F53" s="424"/>
      <c r="G53" s="425"/>
      <c r="H53" s="426" t="s">
        <v>593</v>
      </c>
      <c r="I53" s="427"/>
      <c r="J53" s="427"/>
      <c r="K53" s="427"/>
      <c r="L53" s="427"/>
      <c r="M53" s="427"/>
      <c r="N53" s="427"/>
      <c r="O53" s="427"/>
      <c r="P53" s="428"/>
    </row>
    <row r="54" spans="1:16" ht="29.25" customHeight="1" x14ac:dyDescent="0.4">
      <c r="A54" s="423" t="s">
        <v>172</v>
      </c>
      <c r="B54" s="424"/>
      <c r="C54" s="424"/>
      <c r="D54" s="424"/>
      <c r="E54" s="424"/>
      <c r="F54" s="424"/>
      <c r="G54" s="425"/>
      <c r="H54" s="426" t="s">
        <v>71</v>
      </c>
      <c r="I54" s="427"/>
      <c r="J54" s="427"/>
      <c r="K54" s="427"/>
      <c r="L54" s="427"/>
      <c r="M54" s="427"/>
      <c r="N54" s="427"/>
      <c r="O54" s="427"/>
      <c r="P54" s="428"/>
    </row>
    <row r="55" spans="1:16" ht="29.25" customHeight="1" x14ac:dyDescent="0.4">
      <c r="A55" s="423" t="s">
        <v>279</v>
      </c>
      <c r="B55" s="424"/>
      <c r="C55" s="424"/>
      <c r="D55" s="424"/>
      <c r="E55" s="424"/>
      <c r="F55" s="424"/>
      <c r="G55" s="425"/>
      <c r="H55" s="426" t="s">
        <v>81</v>
      </c>
      <c r="I55" s="427"/>
      <c r="J55" s="427"/>
      <c r="K55" s="427"/>
      <c r="L55" s="427"/>
      <c r="M55" s="427"/>
      <c r="N55" s="427"/>
      <c r="O55" s="427"/>
      <c r="P55" s="428"/>
    </row>
    <row r="56" spans="1:16" ht="61.5" customHeight="1" x14ac:dyDescent="0.4">
      <c r="A56" s="412" t="s">
        <v>194</v>
      </c>
      <c r="B56" s="413"/>
      <c r="C56" s="413"/>
      <c r="D56" s="413"/>
      <c r="E56" s="413"/>
      <c r="F56" s="413"/>
      <c r="G56" s="414"/>
      <c r="H56" s="426" t="s">
        <v>310</v>
      </c>
      <c r="I56" s="427"/>
      <c r="J56" s="427"/>
      <c r="K56" s="427"/>
      <c r="L56" s="427"/>
      <c r="M56" s="427"/>
      <c r="N56" s="427"/>
      <c r="O56" s="427"/>
      <c r="P56" s="428"/>
    </row>
    <row r="57" spans="1:16" ht="19.5" customHeight="1" x14ac:dyDescent="0.25">
      <c r="A57" s="418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</row>
    <row r="58" spans="1:16" ht="29.25" customHeight="1" x14ac:dyDescent="0.25">
      <c r="A58" s="422" t="s">
        <v>195</v>
      </c>
      <c r="B58" s="419" t="s">
        <v>196</v>
      </c>
      <c r="C58" s="420"/>
      <c r="D58" s="420"/>
      <c r="E58" s="420"/>
      <c r="F58" s="421"/>
      <c r="G58" s="419" t="s">
        <v>5</v>
      </c>
      <c r="H58" s="421"/>
      <c r="I58" s="419" t="s">
        <v>197</v>
      </c>
      <c r="J58" s="421"/>
      <c r="K58" s="419" t="s">
        <v>11</v>
      </c>
      <c r="L58" s="421"/>
      <c r="M58" s="422" t="s">
        <v>198</v>
      </c>
      <c r="N58" s="419" t="s">
        <v>184</v>
      </c>
      <c r="O58" s="421"/>
      <c r="P58" s="422" t="s">
        <v>8</v>
      </c>
    </row>
    <row r="59" spans="1:16" ht="29.25" customHeight="1" x14ac:dyDescent="0.25">
      <c r="A59" s="422"/>
      <c r="B59" s="422" t="s">
        <v>4</v>
      </c>
      <c r="C59" s="419" t="s">
        <v>199</v>
      </c>
      <c r="D59" s="421"/>
      <c r="E59" s="422" t="s">
        <v>178</v>
      </c>
      <c r="F59" s="435" t="s">
        <v>200</v>
      </c>
      <c r="G59" s="422" t="s">
        <v>6</v>
      </c>
      <c r="H59" s="422" t="s">
        <v>7</v>
      </c>
      <c r="I59" s="422" t="s">
        <v>259</v>
      </c>
      <c r="J59" s="422" t="s">
        <v>253</v>
      </c>
      <c r="K59" s="422" t="s">
        <v>177</v>
      </c>
      <c r="L59" s="422" t="s">
        <v>203</v>
      </c>
      <c r="M59" s="422"/>
      <c r="N59" s="435" t="s">
        <v>106</v>
      </c>
      <c r="O59" s="435" t="s">
        <v>185</v>
      </c>
      <c r="P59" s="422"/>
    </row>
    <row r="60" spans="1:16" ht="89.25" customHeight="1" x14ac:dyDescent="0.25">
      <c r="A60" s="422"/>
      <c r="B60" s="422"/>
      <c r="C60" s="225" t="s">
        <v>201</v>
      </c>
      <c r="D60" s="225" t="s">
        <v>202</v>
      </c>
      <c r="E60" s="422"/>
      <c r="F60" s="436"/>
      <c r="G60" s="422"/>
      <c r="H60" s="422"/>
      <c r="I60" s="422"/>
      <c r="J60" s="422"/>
      <c r="K60" s="422"/>
      <c r="L60" s="422"/>
      <c r="M60" s="422"/>
      <c r="N60" s="436"/>
      <c r="O60" s="436"/>
      <c r="P60" s="422"/>
    </row>
    <row r="61" spans="1:16" ht="171.75" customHeight="1" x14ac:dyDescent="0.25">
      <c r="A61" s="144">
        <v>1</v>
      </c>
      <c r="B61" s="131" t="s">
        <v>304</v>
      </c>
      <c r="C61" s="131" t="s">
        <v>574</v>
      </c>
      <c r="D61" s="131" t="s">
        <v>576</v>
      </c>
      <c r="E61" s="131" t="s">
        <v>295</v>
      </c>
      <c r="F61" s="131" t="s">
        <v>311</v>
      </c>
      <c r="G61" s="132">
        <v>43466</v>
      </c>
      <c r="H61" s="132">
        <v>43830</v>
      </c>
      <c r="I61" s="145">
        <v>8505</v>
      </c>
      <c r="J61" s="145">
        <v>3000</v>
      </c>
      <c r="K61" s="146">
        <f>J61-I61</f>
        <v>-5505</v>
      </c>
      <c r="L61" s="262">
        <f>IFERROR(K61/I61*100,0)</f>
        <v>-64.726631393298064</v>
      </c>
      <c r="M61" s="278">
        <f>IFERROR(J61/$J$64*100,0)</f>
        <v>50</v>
      </c>
      <c r="N61" s="176"/>
      <c r="O61" s="180">
        <f>IFERROR(N61/J61*100,)</f>
        <v>0</v>
      </c>
      <c r="P61" s="144" t="s">
        <v>309</v>
      </c>
    </row>
    <row r="62" spans="1:16" ht="160.5" customHeight="1" x14ac:dyDescent="0.25">
      <c r="A62" s="144">
        <v>2</v>
      </c>
      <c r="B62" s="131" t="s">
        <v>306</v>
      </c>
      <c r="C62" s="131" t="s">
        <v>573</v>
      </c>
      <c r="D62" s="131" t="s">
        <v>575</v>
      </c>
      <c r="E62" s="131" t="s">
        <v>297</v>
      </c>
      <c r="F62" s="131" t="s">
        <v>312</v>
      </c>
      <c r="G62" s="132">
        <v>43466</v>
      </c>
      <c r="H62" s="132">
        <v>43830</v>
      </c>
      <c r="I62" s="145">
        <v>8745</v>
      </c>
      <c r="J62" s="145">
        <v>3000</v>
      </c>
      <c r="K62" s="146">
        <f>J62-I62</f>
        <v>-5745</v>
      </c>
      <c r="L62" s="262">
        <f t="shared" ref="L62" si="10">IFERROR(K62/I62*100,0)</f>
        <v>-65.694682675814747</v>
      </c>
      <c r="M62" s="278">
        <f t="shared" ref="M62:M64" si="11">IFERROR(J62/$J$64*100,0)</f>
        <v>50</v>
      </c>
      <c r="N62" s="176"/>
      <c r="O62" s="180">
        <f t="shared" ref="O62" si="12">IFERROR(N62/J62*100,)</f>
        <v>0</v>
      </c>
      <c r="P62" s="144" t="s">
        <v>309</v>
      </c>
    </row>
    <row r="63" spans="1:16" ht="160.5" customHeight="1" x14ac:dyDescent="0.25">
      <c r="A63" s="144">
        <v>3</v>
      </c>
      <c r="B63" s="131" t="s">
        <v>298</v>
      </c>
      <c r="C63" s="131" t="s">
        <v>559</v>
      </c>
      <c r="D63" s="226" t="s">
        <v>560</v>
      </c>
      <c r="E63" s="131" t="s">
        <v>299</v>
      </c>
      <c r="F63" s="227" t="s">
        <v>561</v>
      </c>
      <c r="G63" s="132">
        <v>43466</v>
      </c>
      <c r="H63" s="132">
        <v>43830</v>
      </c>
      <c r="I63" s="145">
        <v>0</v>
      </c>
      <c r="J63" s="145">
        <v>0</v>
      </c>
      <c r="K63" s="146">
        <f>J63-I63</f>
        <v>0</v>
      </c>
      <c r="L63" s="262">
        <f t="shared" ref="L63" si="13">IFERROR(K63/I63*100,0)</f>
        <v>0</v>
      </c>
      <c r="M63" s="278">
        <f t="shared" si="11"/>
        <v>0</v>
      </c>
      <c r="N63" s="176"/>
      <c r="O63" s="180"/>
      <c r="P63" s="144" t="s">
        <v>309</v>
      </c>
    </row>
    <row r="64" spans="1:16" ht="29.25" customHeight="1" x14ac:dyDescent="0.4">
      <c r="A64" s="432" t="s">
        <v>3</v>
      </c>
      <c r="B64" s="433"/>
      <c r="C64" s="433"/>
      <c r="D64" s="433"/>
      <c r="E64" s="433"/>
      <c r="F64" s="433"/>
      <c r="G64" s="433"/>
      <c r="H64" s="434"/>
      <c r="I64" s="147">
        <f>SUM(I61:I63)</f>
        <v>17250</v>
      </c>
      <c r="J64" s="147">
        <f>SUM(J61:J63)</f>
        <v>6000</v>
      </c>
      <c r="K64" s="178">
        <f>J64-I64</f>
        <v>-11250</v>
      </c>
      <c r="L64" s="263">
        <f>IFERROR(K64/I64*100,0)</f>
        <v>-65.217391304347828</v>
      </c>
      <c r="M64" s="179">
        <f t="shared" si="11"/>
        <v>100</v>
      </c>
      <c r="N64" s="177">
        <f>SUM(N61:N62)</f>
        <v>0</v>
      </c>
      <c r="O64" s="148">
        <f>IFERROR(N64/J64*100,)</f>
        <v>0</v>
      </c>
      <c r="P64" s="148"/>
    </row>
    <row r="65" spans="1:16" ht="29.25" customHeight="1" x14ac:dyDescent="0.4">
      <c r="A65" s="245" t="s">
        <v>130</v>
      </c>
      <c r="B65" s="245"/>
      <c r="C65" s="245"/>
      <c r="D65" s="245"/>
      <c r="E65" s="245"/>
      <c r="F65" s="245"/>
      <c r="G65" s="245"/>
      <c r="H65" s="245"/>
      <c r="I65" s="246">
        <f>'Quadro Geral'!I21</f>
        <v>17250</v>
      </c>
      <c r="J65" s="246">
        <f>'Quadro Geral'!J21</f>
        <v>6000</v>
      </c>
      <c r="K65" s="245"/>
      <c r="L65" s="245"/>
      <c r="M65" s="245"/>
      <c r="N65" s="245"/>
      <c r="O65" s="245"/>
      <c r="P65" s="245"/>
    </row>
    <row r="66" spans="1:16" ht="29.25" customHeight="1" x14ac:dyDescent="0.25">
      <c r="A66" s="412" t="s">
        <v>237</v>
      </c>
      <c r="B66" s="413"/>
      <c r="C66" s="413"/>
      <c r="D66" s="413"/>
      <c r="E66" s="413"/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4"/>
    </row>
    <row r="67" spans="1:16" ht="29.25" customHeight="1" x14ac:dyDescent="0.4">
      <c r="A67" s="415"/>
      <c r="B67" s="416"/>
      <c r="C67" s="416"/>
      <c r="D67" s="416"/>
      <c r="E67" s="416"/>
      <c r="F67" s="416"/>
      <c r="G67" s="416"/>
      <c r="H67" s="416"/>
      <c r="I67" s="416"/>
      <c r="J67" s="416"/>
      <c r="K67" s="416"/>
      <c r="L67" s="416"/>
      <c r="M67" s="416"/>
      <c r="N67" s="416"/>
      <c r="O67" s="416"/>
      <c r="P67" s="417"/>
    </row>
    <row r="68" spans="1:16" ht="29.25" customHeight="1" x14ac:dyDescent="0.4"/>
    <row r="69" spans="1:16" ht="29.25" customHeight="1" x14ac:dyDescent="0.25">
      <c r="A69" s="437" t="s">
        <v>252</v>
      </c>
      <c r="B69" s="438"/>
      <c r="C69" s="438"/>
      <c r="D69" s="438"/>
      <c r="E69" s="438"/>
      <c r="F69" s="438"/>
      <c r="G69" s="438"/>
      <c r="H69" s="438"/>
      <c r="I69" s="438"/>
      <c r="J69" s="438"/>
      <c r="K69" s="438"/>
      <c r="L69" s="438"/>
      <c r="M69" s="438"/>
      <c r="N69" s="438"/>
      <c r="O69" s="438"/>
      <c r="P69" s="439"/>
    </row>
    <row r="70" spans="1:16" ht="29.25" customHeight="1" x14ac:dyDescent="0.4">
      <c r="A70" s="423" t="s">
        <v>165</v>
      </c>
      <c r="B70" s="424"/>
      <c r="C70" s="424"/>
      <c r="D70" s="424"/>
      <c r="E70" s="424"/>
      <c r="F70" s="424"/>
      <c r="G70" s="425"/>
      <c r="H70" s="440" t="s">
        <v>282</v>
      </c>
      <c r="I70" s="441"/>
      <c r="J70" s="441"/>
      <c r="K70" s="441"/>
      <c r="L70" s="441"/>
      <c r="M70" s="441"/>
      <c r="N70" s="441"/>
      <c r="O70" s="441"/>
      <c r="P70" s="442"/>
    </row>
    <row r="71" spans="1:16" ht="29.25" customHeight="1" x14ac:dyDescent="0.4">
      <c r="A71" s="423" t="s">
        <v>170</v>
      </c>
      <c r="B71" s="424"/>
      <c r="C71" s="424"/>
      <c r="D71" s="424"/>
      <c r="E71" s="424"/>
      <c r="F71" s="424"/>
      <c r="G71" s="425"/>
      <c r="H71" s="440" t="s">
        <v>283</v>
      </c>
      <c r="I71" s="441"/>
      <c r="J71" s="441"/>
      <c r="K71" s="441"/>
      <c r="L71" s="441"/>
      <c r="M71" s="441"/>
      <c r="N71" s="441"/>
      <c r="O71" s="441"/>
      <c r="P71" s="442"/>
    </row>
    <row r="72" spans="1:16" ht="29.25" customHeight="1" x14ac:dyDescent="0.4">
      <c r="A72" s="423" t="s">
        <v>192</v>
      </c>
      <c r="B72" s="424"/>
      <c r="C72" s="424"/>
      <c r="D72" s="424"/>
      <c r="E72" s="424"/>
      <c r="F72" s="424"/>
      <c r="G72" s="425"/>
      <c r="H72" s="440" t="s">
        <v>294</v>
      </c>
      <c r="I72" s="441"/>
      <c r="J72" s="441"/>
      <c r="K72" s="441"/>
      <c r="L72" s="441"/>
      <c r="M72" s="441"/>
      <c r="N72" s="441"/>
      <c r="O72" s="441"/>
      <c r="P72" s="442"/>
    </row>
    <row r="73" spans="1:16" ht="29.25" customHeight="1" x14ac:dyDescent="0.4">
      <c r="A73" s="423" t="s">
        <v>171</v>
      </c>
      <c r="B73" s="424"/>
      <c r="C73" s="424"/>
      <c r="D73" s="424"/>
      <c r="E73" s="424"/>
      <c r="F73" s="424"/>
      <c r="G73" s="425"/>
      <c r="H73" s="443" t="s">
        <v>323</v>
      </c>
      <c r="I73" s="444"/>
      <c r="J73" s="444"/>
      <c r="K73" s="444"/>
      <c r="L73" s="444"/>
      <c r="M73" s="444"/>
      <c r="N73" s="444"/>
      <c r="O73" s="444"/>
      <c r="P73" s="445"/>
    </row>
    <row r="74" spans="1:16" ht="29.25" customHeight="1" x14ac:dyDescent="0.4">
      <c r="A74" s="423" t="s">
        <v>193</v>
      </c>
      <c r="B74" s="424"/>
      <c r="C74" s="424"/>
      <c r="D74" s="424"/>
      <c r="E74" s="424"/>
      <c r="F74" s="424"/>
      <c r="G74" s="425"/>
      <c r="H74" s="426" t="s">
        <v>324</v>
      </c>
      <c r="I74" s="427"/>
      <c r="J74" s="427"/>
      <c r="K74" s="427"/>
      <c r="L74" s="427"/>
      <c r="M74" s="427"/>
      <c r="N74" s="427"/>
      <c r="O74" s="427"/>
      <c r="P74" s="428"/>
    </row>
    <row r="75" spans="1:16" ht="29.25" customHeight="1" x14ac:dyDescent="0.4">
      <c r="A75" s="423" t="s">
        <v>172</v>
      </c>
      <c r="B75" s="424"/>
      <c r="C75" s="424"/>
      <c r="D75" s="424"/>
      <c r="E75" s="424"/>
      <c r="F75" s="424"/>
      <c r="G75" s="425"/>
      <c r="H75" s="426" t="s">
        <v>325</v>
      </c>
      <c r="I75" s="427"/>
      <c r="J75" s="427"/>
      <c r="K75" s="427"/>
      <c r="L75" s="427"/>
      <c r="M75" s="427"/>
      <c r="N75" s="427"/>
      <c r="O75" s="427"/>
      <c r="P75" s="428"/>
    </row>
    <row r="76" spans="1:16" ht="29.25" customHeight="1" x14ac:dyDescent="0.4">
      <c r="A76" s="423" t="s">
        <v>279</v>
      </c>
      <c r="B76" s="424"/>
      <c r="C76" s="424"/>
      <c r="D76" s="424"/>
      <c r="E76" s="424"/>
      <c r="F76" s="424"/>
      <c r="G76" s="425"/>
      <c r="H76" s="426" t="s">
        <v>87</v>
      </c>
      <c r="I76" s="427"/>
      <c r="J76" s="427"/>
      <c r="K76" s="427"/>
      <c r="L76" s="427"/>
      <c r="M76" s="427"/>
      <c r="N76" s="427"/>
      <c r="O76" s="427"/>
      <c r="P76" s="428"/>
    </row>
    <row r="77" spans="1:16" ht="29.25" customHeight="1" x14ac:dyDescent="0.4">
      <c r="A77" s="412" t="s">
        <v>194</v>
      </c>
      <c r="B77" s="413"/>
      <c r="C77" s="413"/>
      <c r="D77" s="413"/>
      <c r="E77" s="413"/>
      <c r="F77" s="413"/>
      <c r="G77" s="414"/>
      <c r="H77" s="426" t="s">
        <v>326</v>
      </c>
      <c r="I77" s="427"/>
      <c r="J77" s="427"/>
      <c r="K77" s="427"/>
      <c r="L77" s="427"/>
      <c r="M77" s="427"/>
      <c r="N77" s="427"/>
      <c r="O77" s="427"/>
      <c r="P77" s="428"/>
    </row>
    <row r="78" spans="1:16" ht="19.5" customHeight="1" x14ac:dyDescent="0.25">
      <c r="A78" s="418"/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</row>
    <row r="79" spans="1:16" ht="29.25" customHeight="1" x14ac:dyDescent="0.25">
      <c r="A79" s="422" t="s">
        <v>195</v>
      </c>
      <c r="B79" s="419" t="s">
        <v>196</v>
      </c>
      <c r="C79" s="420"/>
      <c r="D79" s="420"/>
      <c r="E79" s="420"/>
      <c r="F79" s="421"/>
      <c r="G79" s="419" t="s">
        <v>5</v>
      </c>
      <c r="H79" s="421"/>
      <c r="I79" s="419" t="s">
        <v>197</v>
      </c>
      <c r="J79" s="421"/>
      <c r="K79" s="419" t="s">
        <v>11</v>
      </c>
      <c r="L79" s="421"/>
      <c r="M79" s="422" t="s">
        <v>198</v>
      </c>
      <c r="N79" s="419" t="s">
        <v>184</v>
      </c>
      <c r="O79" s="421"/>
      <c r="P79" s="422" t="s">
        <v>8</v>
      </c>
    </row>
    <row r="80" spans="1:16" ht="29.25" customHeight="1" x14ac:dyDescent="0.25">
      <c r="A80" s="422"/>
      <c r="B80" s="422" t="s">
        <v>4</v>
      </c>
      <c r="C80" s="419" t="s">
        <v>199</v>
      </c>
      <c r="D80" s="421"/>
      <c r="E80" s="422" t="s">
        <v>178</v>
      </c>
      <c r="F80" s="435" t="s">
        <v>200</v>
      </c>
      <c r="G80" s="422" t="s">
        <v>6</v>
      </c>
      <c r="H80" s="422" t="s">
        <v>7</v>
      </c>
      <c r="I80" s="422" t="s">
        <v>259</v>
      </c>
      <c r="J80" s="422" t="s">
        <v>253</v>
      </c>
      <c r="K80" s="422" t="s">
        <v>177</v>
      </c>
      <c r="L80" s="422" t="s">
        <v>203</v>
      </c>
      <c r="M80" s="422"/>
      <c r="N80" s="435" t="s">
        <v>106</v>
      </c>
      <c r="O80" s="435" t="s">
        <v>185</v>
      </c>
      <c r="P80" s="422"/>
    </row>
    <row r="81" spans="1:16" ht="89.25" customHeight="1" x14ac:dyDescent="0.25">
      <c r="A81" s="422"/>
      <c r="B81" s="422"/>
      <c r="C81" s="225" t="s">
        <v>201</v>
      </c>
      <c r="D81" s="225" t="s">
        <v>202</v>
      </c>
      <c r="E81" s="422"/>
      <c r="F81" s="436"/>
      <c r="G81" s="422"/>
      <c r="H81" s="422"/>
      <c r="I81" s="422"/>
      <c r="J81" s="422"/>
      <c r="K81" s="422"/>
      <c r="L81" s="422"/>
      <c r="M81" s="422"/>
      <c r="N81" s="436"/>
      <c r="O81" s="436"/>
      <c r="P81" s="422"/>
    </row>
    <row r="82" spans="1:16" ht="129" customHeight="1" x14ac:dyDescent="0.25">
      <c r="A82" s="144">
        <v>1</v>
      </c>
      <c r="B82" s="131" t="s">
        <v>313</v>
      </c>
      <c r="C82" s="131" t="s">
        <v>314</v>
      </c>
      <c r="D82" s="131" t="s">
        <v>315</v>
      </c>
      <c r="E82" s="131" t="s">
        <v>316</v>
      </c>
      <c r="F82" s="131" t="s">
        <v>317</v>
      </c>
      <c r="G82" s="132">
        <v>43466</v>
      </c>
      <c r="H82" s="132">
        <v>43830</v>
      </c>
      <c r="I82" s="145">
        <v>28705</v>
      </c>
      <c r="J82" s="145">
        <v>12601.643750000047</v>
      </c>
      <c r="K82" s="146">
        <f>J82-I82</f>
        <v>-16103.356249999953</v>
      </c>
      <c r="L82" s="262">
        <f>IFERROR(K82/I82*100,0)</f>
        <v>-56.09948179759607</v>
      </c>
      <c r="M82" s="278">
        <f>IFERROR(J82/$J$85*100,0)</f>
        <v>29.662590848224774</v>
      </c>
      <c r="N82" s="176"/>
      <c r="O82" s="180">
        <f>IFERROR(N82/J82*100,)</f>
        <v>0</v>
      </c>
      <c r="P82" s="144" t="s">
        <v>283</v>
      </c>
    </row>
    <row r="83" spans="1:16" ht="93" customHeight="1" x14ac:dyDescent="0.25">
      <c r="A83" s="144">
        <v>2</v>
      </c>
      <c r="B83" s="131" t="s">
        <v>318</v>
      </c>
      <c r="C83" s="131" t="s">
        <v>573</v>
      </c>
      <c r="D83" s="131" t="s">
        <v>577</v>
      </c>
      <c r="E83" s="131" t="s">
        <v>319</v>
      </c>
      <c r="F83" s="131" t="s">
        <v>312</v>
      </c>
      <c r="G83" s="132">
        <v>43466</v>
      </c>
      <c r="H83" s="132">
        <v>43830</v>
      </c>
      <c r="I83" s="145">
        <v>17795</v>
      </c>
      <c r="J83" s="145">
        <v>12601.643750000047</v>
      </c>
      <c r="K83" s="146">
        <f t="shared" ref="K83:K84" si="14">J83-I83</f>
        <v>-5193.3562499999534</v>
      </c>
      <c r="L83" s="262">
        <f t="shared" ref="L83:L84" si="15">IFERROR(K83/I83*100,0)</f>
        <v>-29.184356560831432</v>
      </c>
      <c r="M83" s="278">
        <f t="shared" ref="M83:M85" si="16">IFERROR(J83/$J$85*100,0)</f>
        <v>29.662590848224774</v>
      </c>
      <c r="N83" s="176"/>
      <c r="O83" s="180">
        <f t="shared" ref="O83:O84" si="17">IFERROR(N83/J83*100,)</f>
        <v>0</v>
      </c>
      <c r="P83" s="144" t="s">
        <v>283</v>
      </c>
    </row>
    <row r="84" spans="1:16" ht="93" customHeight="1" x14ac:dyDescent="0.25">
      <c r="A84" s="144">
        <v>3</v>
      </c>
      <c r="B84" s="131" t="s">
        <v>320</v>
      </c>
      <c r="C84" s="131" t="s">
        <v>321</v>
      </c>
      <c r="D84" s="131" t="s">
        <v>322</v>
      </c>
      <c r="E84" s="131" t="s">
        <v>319</v>
      </c>
      <c r="F84" s="131" t="s">
        <v>312</v>
      </c>
      <c r="G84" s="132">
        <v>43466</v>
      </c>
      <c r="H84" s="132">
        <v>43830</v>
      </c>
      <c r="I84" s="145">
        <v>17280</v>
      </c>
      <c r="J84" s="145">
        <v>17280</v>
      </c>
      <c r="K84" s="146">
        <f t="shared" si="14"/>
        <v>0</v>
      </c>
      <c r="L84" s="262">
        <f t="shared" si="15"/>
        <v>0</v>
      </c>
      <c r="M84" s="278">
        <f t="shared" si="16"/>
        <v>40.674818303550452</v>
      </c>
      <c r="N84" s="176">
        <f>J84</f>
        <v>17280</v>
      </c>
      <c r="O84" s="180">
        <f t="shared" si="17"/>
        <v>100</v>
      </c>
      <c r="P84" s="144" t="s">
        <v>283</v>
      </c>
    </row>
    <row r="85" spans="1:16" ht="29.25" customHeight="1" x14ac:dyDescent="0.4">
      <c r="A85" s="432" t="s">
        <v>3</v>
      </c>
      <c r="B85" s="433"/>
      <c r="C85" s="433"/>
      <c r="D85" s="433"/>
      <c r="E85" s="433"/>
      <c r="F85" s="433"/>
      <c r="G85" s="433"/>
      <c r="H85" s="434"/>
      <c r="I85" s="147">
        <f>SUM(I82:I84)</f>
        <v>63780</v>
      </c>
      <c r="J85" s="147">
        <f>SUM(J82:J84)</f>
        <v>42483.287500000093</v>
      </c>
      <c r="K85" s="178">
        <f>J85-I85</f>
        <v>-21296.712499999907</v>
      </c>
      <c r="L85" s="263">
        <f>IFERROR(K85/I85*100,0)</f>
        <v>-33.39089448102839</v>
      </c>
      <c r="M85" s="277">
        <f t="shared" si="16"/>
        <v>100</v>
      </c>
      <c r="N85" s="177">
        <f>SUM(N82:N84)</f>
        <v>17280</v>
      </c>
      <c r="O85" s="148">
        <f>IFERROR(N85/J85*100,)</f>
        <v>40.674818303550452</v>
      </c>
      <c r="P85" s="148"/>
    </row>
    <row r="86" spans="1:16" ht="29.25" customHeight="1" x14ac:dyDescent="0.4">
      <c r="A86" s="245" t="s">
        <v>130</v>
      </c>
      <c r="B86" s="245"/>
      <c r="C86" s="245"/>
      <c r="D86" s="245"/>
      <c r="E86" s="245"/>
      <c r="F86" s="245"/>
      <c r="G86" s="245"/>
      <c r="H86" s="245"/>
      <c r="I86" s="247">
        <f>'Quadro Geral'!I20</f>
        <v>63780</v>
      </c>
      <c r="J86" s="247">
        <f>'Quadro Geral'!J20</f>
        <v>42483.287500000093</v>
      </c>
      <c r="K86" s="245"/>
      <c r="L86" s="245"/>
      <c r="M86" s="245"/>
      <c r="N86" s="245">
        <f>'Quadro Geral'!K20</f>
        <v>17280</v>
      </c>
      <c r="O86" s="245"/>
      <c r="P86" s="245"/>
    </row>
    <row r="87" spans="1:16" ht="29.25" customHeight="1" x14ac:dyDescent="0.25">
      <c r="A87" s="412" t="s">
        <v>237</v>
      </c>
      <c r="B87" s="413"/>
      <c r="C87" s="413"/>
      <c r="D87" s="413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4"/>
    </row>
    <row r="88" spans="1:16" ht="29.25" customHeight="1" x14ac:dyDescent="0.4">
      <c r="A88" s="415"/>
      <c r="B88" s="416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7"/>
    </row>
    <row r="89" spans="1:16" ht="29.25" customHeight="1" x14ac:dyDescent="0.4"/>
    <row r="90" spans="1:16" ht="29.25" customHeight="1" x14ac:dyDescent="0.25">
      <c r="A90" s="437" t="s">
        <v>252</v>
      </c>
      <c r="B90" s="438"/>
      <c r="C90" s="438"/>
      <c r="D90" s="438"/>
      <c r="E90" s="438"/>
      <c r="F90" s="438"/>
      <c r="G90" s="438"/>
      <c r="H90" s="438"/>
      <c r="I90" s="438"/>
      <c r="J90" s="438"/>
      <c r="K90" s="438"/>
      <c r="L90" s="438"/>
      <c r="M90" s="438"/>
      <c r="N90" s="438"/>
      <c r="O90" s="438"/>
      <c r="P90" s="439"/>
    </row>
    <row r="91" spans="1:16" ht="29.25" customHeight="1" x14ac:dyDescent="0.4">
      <c r="A91" s="423" t="s">
        <v>165</v>
      </c>
      <c r="B91" s="424"/>
      <c r="C91" s="424"/>
      <c r="D91" s="424"/>
      <c r="E91" s="424"/>
      <c r="F91" s="424"/>
      <c r="G91" s="425"/>
      <c r="H91" s="440" t="s">
        <v>327</v>
      </c>
      <c r="I91" s="441"/>
      <c r="J91" s="441"/>
      <c r="K91" s="441"/>
      <c r="L91" s="441"/>
      <c r="M91" s="441"/>
      <c r="N91" s="441"/>
      <c r="O91" s="441"/>
      <c r="P91" s="442"/>
    </row>
    <row r="92" spans="1:16" ht="29.25" customHeight="1" x14ac:dyDescent="0.4">
      <c r="A92" s="423" t="s">
        <v>170</v>
      </c>
      <c r="B92" s="424"/>
      <c r="C92" s="424"/>
      <c r="D92" s="424"/>
      <c r="E92" s="424"/>
      <c r="F92" s="424"/>
      <c r="G92" s="425"/>
      <c r="H92" s="440" t="s">
        <v>328</v>
      </c>
      <c r="I92" s="441"/>
      <c r="J92" s="441"/>
      <c r="K92" s="441"/>
      <c r="L92" s="441"/>
      <c r="M92" s="441"/>
      <c r="N92" s="441"/>
      <c r="O92" s="441"/>
      <c r="P92" s="442"/>
    </row>
    <row r="93" spans="1:16" ht="29.25" customHeight="1" x14ac:dyDescent="0.4">
      <c r="A93" s="423" t="s">
        <v>192</v>
      </c>
      <c r="B93" s="424"/>
      <c r="C93" s="424"/>
      <c r="D93" s="424"/>
      <c r="E93" s="424"/>
      <c r="F93" s="424"/>
      <c r="G93" s="425"/>
      <c r="H93" s="440" t="s">
        <v>284</v>
      </c>
      <c r="I93" s="441"/>
      <c r="J93" s="441"/>
      <c r="K93" s="441"/>
      <c r="L93" s="441"/>
      <c r="M93" s="441"/>
      <c r="N93" s="441"/>
      <c r="O93" s="441"/>
      <c r="P93" s="442"/>
    </row>
    <row r="94" spans="1:16" ht="29.25" customHeight="1" x14ac:dyDescent="0.4">
      <c r="A94" s="423" t="s">
        <v>171</v>
      </c>
      <c r="B94" s="424"/>
      <c r="C94" s="424"/>
      <c r="D94" s="424"/>
      <c r="E94" s="424"/>
      <c r="F94" s="424"/>
      <c r="G94" s="425"/>
      <c r="H94" s="443" t="s">
        <v>329</v>
      </c>
      <c r="I94" s="444"/>
      <c r="J94" s="444"/>
      <c r="K94" s="444"/>
      <c r="L94" s="444"/>
      <c r="M94" s="444"/>
      <c r="N94" s="444"/>
      <c r="O94" s="444"/>
      <c r="P94" s="445"/>
    </row>
    <row r="95" spans="1:16" ht="58.5" customHeight="1" x14ac:dyDescent="0.4">
      <c r="A95" s="423" t="s">
        <v>193</v>
      </c>
      <c r="B95" s="424"/>
      <c r="C95" s="424"/>
      <c r="D95" s="424"/>
      <c r="E95" s="424"/>
      <c r="F95" s="424"/>
      <c r="G95" s="425"/>
      <c r="H95" s="426" t="s">
        <v>330</v>
      </c>
      <c r="I95" s="427"/>
      <c r="J95" s="427"/>
      <c r="K95" s="427"/>
      <c r="L95" s="427"/>
      <c r="M95" s="427"/>
      <c r="N95" s="427"/>
      <c r="O95" s="427"/>
      <c r="P95" s="428"/>
    </row>
    <row r="96" spans="1:16" ht="29.25" customHeight="1" x14ac:dyDescent="0.4">
      <c r="A96" s="423" t="s">
        <v>172</v>
      </c>
      <c r="B96" s="424"/>
      <c r="C96" s="424"/>
      <c r="D96" s="424"/>
      <c r="E96" s="424"/>
      <c r="F96" s="424"/>
      <c r="G96" s="425"/>
      <c r="H96" s="426" t="s">
        <v>78</v>
      </c>
      <c r="I96" s="427"/>
      <c r="J96" s="427"/>
      <c r="K96" s="427"/>
      <c r="L96" s="427"/>
      <c r="M96" s="427"/>
      <c r="N96" s="427"/>
      <c r="O96" s="427"/>
      <c r="P96" s="428"/>
    </row>
    <row r="97" spans="1:16" ht="29.25" customHeight="1" x14ac:dyDescent="0.4">
      <c r="A97" s="423" t="s">
        <v>279</v>
      </c>
      <c r="B97" s="424"/>
      <c r="C97" s="424"/>
      <c r="D97" s="424"/>
      <c r="E97" s="424"/>
      <c r="F97" s="424"/>
      <c r="G97" s="425"/>
      <c r="H97" s="426" t="s">
        <v>58</v>
      </c>
      <c r="I97" s="427"/>
      <c r="J97" s="427"/>
      <c r="K97" s="427"/>
      <c r="L97" s="427"/>
      <c r="M97" s="427"/>
      <c r="N97" s="427"/>
      <c r="O97" s="427"/>
      <c r="P97" s="428"/>
    </row>
    <row r="98" spans="1:16" ht="54.75" customHeight="1" x14ac:dyDescent="0.4">
      <c r="A98" s="412" t="s">
        <v>194</v>
      </c>
      <c r="B98" s="413"/>
      <c r="C98" s="413"/>
      <c r="D98" s="413"/>
      <c r="E98" s="413"/>
      <c r="F98" s="413"/>
      <c r="G98" s="414"/>
      <c r="H98" s="426" t="s">
        <v>331</v>
      </c>
      <c r="I98" s="427"/>
      <c r="J98" s="427"/>
      <c r="K98" s="427"/>
      <c r="L98" s="427"/>
      <c r="M98" s="427"/>
      <c r="N98" s="427"/>
      <c r="O98" s="427"/>
      <c r="P98" s="428"/>
    </row>
    <row r="99" spans="1:16" ht="19.5" customHeight="1" x14ac:dyDescent="0.25">
      <c r="A99" s="418"/>
      <c r="B99" s="418"/>
      <c r="C99" s="418"/>
      <c r="D99" s="418"/>
      <c r="E99" s="418"/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</row>
    <row r="100" spans="1:16" ht="29.25" customHeight="1" x14ac:dyDescent="0.25">
      <c r="A100" s="422" t="s">
        <v>195</v>
      </c>
      <c r="B100" s="419" t="s">
        <v>196</v>
      </c>
      <c r="C100" s="420"/>
      <c r="D100" s="420"/>
      <c r="E100" s="420"/>
      <c r="F100" s="421"/>
      <c r="G100" s="419" t="s">
        <v>5</v>
      </c>
      <c r="H100" s="421"/>
      <c r="I100" s="419" t="s">
        <v>197</v>
      </c>
      <c r="J100" s="421"/>
      <c r="K100" s="419" t="s">
        <v>11</v>
      </c>
      <c r="L100" s="421"/>
      <c r="M100" s="422" t="s">
        <v>198</v>
      </c>
      <c r="N100" s="419" t="s">
        <v>184</v>
      </c>
      <c r="O100" s="421"/>
      <c r="P100" s="422" t="s">
        <v>8</v>
      </c>
    </row>
    <row r="101" spans="1:16" ht="29.25" customHeight="1" x14ac:dyDescent="0.25">
      <c r="A101" s="422"/>
      <c r="B101" s="422" t="s">
        <v>4</v>
      </c>
      <c r="C101" s="419" t="s">
        <v>199</v>
      </c>
      <c r="D101" s="421"/>
      <c r="E101" s="422" t="s">
        <v>178</v>
      </c>
      <c r="F101" s="435" t="s">
        <v>200</v>
      </c>
      <c r="G101" s="422" t="s">
        <v>6</v>
      </c>
      <c r="H101" s="422" t="s">
        <v>7</v>
      </c>
      <c r="I101" s="422" t="s">
        <v>259</v>
      </c>
      <c r="J101" s="422" t="s">
        <v>253</v>
      </c>
      <c r="K101" s="422" t="s">
        <v>177</v>
      </c>
      <c r="L101" s="422" t="s">
        <v>203</v>
      </c>
      <c r="M101" s="422"/>
      <c r="N101" s="435" t="s">
        <v>106</v>
      </c>
      <c r="O101" s="435" t="s">
        <v>185</v>
      </c>
      <c r="P101" s="422"/>
    </row>
    <row r="102" spans="1:16" ht="89.25" customHeight="1" x14ac:dyDescent="0.25">
      <c r="A102" s="422"/>
      <c r="B102" s="422"/>
      <c r="C102" s="225" t="s">
        <v>201</v>
      </c>
      <c r="D102" s="225" t="s">
        <v>202</v>
      </c>
      <c r="E102" s="422"/>
      <c r="F102" s="436"/>
      <c r="G102" s="422"/>
      <c r="H102" s="422"/>
      <c r="I102" s="422"/>
      <c r="J102" s="422"/>
      <c r="K102" s="422"/>
      <c r="L102" s="422"/>
      <c r="M102" s="422"/>
      <c r="N102" s="436"/>
      <c r="O102" s="436"/>
      <c r="P102" s="422"/>
    </row>
    <row r="103" spans="1:16" ht="168" customHeight="1" x14ac:dyDescent="0.25">
      <c r="A103" s="296">
        <v>1</v>
      </c>
      <c r="B103" s="131" t="s">
        <v>332</v>
      </c>
      <c r="C103" s="131" t="s">
        <v>333</v>
      </c>
      <c r="D103" s="131" t="s">
        <v>334</v>
      </c>
      <c r="E103" s="131" t="s">
        <v>335</v>
      </c>
      <c r="F103" s="131" t="s">
        <v>336</v>
      </c>
      <c r="G103" s="132">
        <v>43466</v>
      </c>
      <c r="H103" s="132">
        <v>43830</v>
      </c>
      <c r="I103" s="145">
        <v>16023</v>
      </c>
      <c r="J103" s="145">
        <v>16000</v>
      </c>
      <c r="K103" s="146">
        <f>J103-I103</f>
        <v>-23</v>
      </c>
      <c r="L103" s="133">
        <f>IFERROR(K103/I103*100,0)</f>
        <v>-0.14354365599450791</v>
      </c>
      <c r="M103" s="278">
        <f>IFERROR(J103/$J$104*100,0)</f>
        <v>100</v>
      </c>
      <c r="N103" s="176"/>
      <c r="O103" s="180">
        <f>IFERROR(N103/J103*100,)</f>
        <v>0</v>
      </c>
      <c r="P103" s="279" t="s">
        <v>328</v>
      </c>
    </row>
    <row r="104" spans="1:16" ht="29.25" customHeight="1" x14ac:dyDescent="0.4">
      <c r="A104" s="432" t="s">
        <v>3</v>
      </c>
      <c r="B104" s="433"/>
      <c r="C104" s="433"/>
      <c r="D104" s="433"/>
      <c r="E104" s="433"/>
      <c r="F104" s="433"/>
      <c r="G104" s="433"/>
      <c r="H104" s="434"/>
      <c r="I104" s="147">
        <f>SUM(I103:I103)</f>
        <v>16023</v>
      </c>
      <c r="J104" s="147">
        <f>SUM(J103:J103)</f>
        <v>16000</v>
      </c>
      <c r="K104" s="178">
        <f>J104-I104</f>
        <v>-23</v>
      </c>
      <c r="L104" s="179">
        <f>IFERROR(K104/I104*100,0)</f>
        <v>-0.14354365599450791</v>
      </c>
      <c r="M104" s="277">
        <f>IFERROR(J104/$J$104*100,0)</f>
        <v>100</v>
      </c>
      <c r="N104" s="177">
        <f>SUM(N103:N103)</f>
        <v>0</v>
      </c>
      <c r="O104" s="148">
        <f>IFERROR(N104/J104*100,)</f>
        <v>0</v>
      </c>
      <c r="P104" s="148"/>
    </row>
    <row r="105" spans="1:16" ht="29.25" customHeight="1" x14ac:dyDescent="0.4">
      <c r="A105" s="248" t="s">
        <v>130</v>
      </c>
      <c r="B105" s="249"/>
      <c r="C105" s="249"/>
      <c r="D105" s="249"/>
      <c r="E105" s="249"/>
      <c r="F105" s="249"/>
      <c r="G105" s="249"/>
      <c r="H105" s="249"/>
      <c r="I105" s="251">
        <f>'Quadro Geral'!I19</f>
        <v>16023</v>
      </c>
      <c r="J105" s="251">
        <f>'Quadro Geral'!J19</f>
        <v>16000</v>
      </c>
      <c r="K105" s="249"/>
      <c r="L105" s="249"/>
      <c r="M105" s="249"/>
      <c r="N105" s="249"/>
      <c r="O105" s="249"/>
      <c r="P105" s="250"/>
    </row>
    <row r="106" spans="1:16" ht="29.25" customHeight="1" x14ac:dyDescent="0.25">
      <c r="A106" s="412" t="s">
        <v>237</v>
      </c>
      <c r="B106" s="413"/>
      <c r="C106" s="413"/>
      <c r="D106" s="413"/>
      <c r="E106" s="413"/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4"/>
    </row>
    <row r="107" spans="1:16" ht="29.25" customHeight="1" x14ac:dyDescent="0.4">
      <c r="A107" s="415"/>
      <c r="B107" s="416"/>
      <c r="C107" s="416"/>
      <c r="D107" s="416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7"/>
    </row>
    <row r="108" spans="1:16" ht="39" customHeight="1" x14ac:dyDescent="0.25">
      <c r="A108" s="437" t="s">
        <v>252</v>
      </c>
      <c r="B108" s="438"/>
      <c r="C108" s="438"/>
      <c r="D108" s="438"/>
      <c r="E108" s="438"/>
      <c r="F108" s="438"/>
      <c r="G108" s="438"/>
      <c r="H108" s="438"/>
      <c r="I108" s="438"/>
      <c r="J108" s="438"/>
      <c r="K108" s="438"/>
      <c r="L108" s="438"/>
      <c r="M108" s="438"/>
      <c r="N108" s="438"/>
      <c r="O108" s="438"/>
      <c r="P108" s="439"/>
    </row>
    <row r="109" spans="1:16" ht="39" customHeight="1" x14ac:dyDescent="0.4">
      <c r="A109" s="423" t="s">
        <v>165</v>
      </c>
      <c r="B109" s="424"/>
      <c r="C109" s="424"/>
      <c r="D109" s="424"/>
      <c r="E109" s="424"/>
      <c r="F109" s="424"/>
      <c r="G109" s="425"/>
      <c r="H109" s="440" t="s">
        <v>282</v>
      </c>
      <c r="I109" s="441"/>
      <c r="J109" s="441"/>
      <c r="K109" s="441"/>
      <c r="L109" s="441"/>
      <c r="M109" s="441"/>
      <c r="N109" s="441"/>
      <c r="O109" s="441"/>
      <c r="P109" s="442"/>
    </row>
    <row r="110" spans="1:16" ht="39" customHeight="1" x14ac:dyDescent="0.4">
      <c r="A110" s="423" t="s">
        <v>170</v>
      </c>
      <c r="B110" s="424"/>
      <c r="C110" s="424"/>
      <c r="D110" s="424"/>
      <c r="E110" s="424"/>
      <c r="F110" s="424"/>
      <c r="G110" s="425"/>
      <c r="H110" s="440" t="s">
        <v>337</v>
      </c>
      <c r="I110" s="441"/>
      <c r="J110" s="441"/>
      <c r="K110" s="441"/>
      <c r="L110" s="441"/>
      <c r="M110" s="441"/>
      <c r="N110" s="441"/>
      <c r="O110" s="441"/>
      <c r="P110" s="442"/>
    </row>
    <row r="111" spans="1:16" ht="39" customHeight="1" x14ac:dyDescent="0.4">
      <c r="A111" s="423" t="s">
        <v>192</v>
      </c>
      <c r="B111" s="424"/>
      <c r="C111" s="424"/>
      <c r="D111" s="424"/>
      <c r="E111" s="424"/>
      <c r="F111" s="424"/>
      <c r="G111" s="425"/>
      <c r="H111" s="440" t="s">
        <v>284</v>
      </c>
      <c r="I111" s="441"/>
      <c r="J111" s="441"/>
      <c r="K111" s="441"/>
      <c r="L111" s="441"/>
      <c r="M111" s="441"/>
      <c r="N111" s="441"/>
      <c r="O111" s="441"/>
      <c r="P111" s="442"/>
    </row>
    <row r="112" spans="1:16" ht="29.25" customHeight="1" x14ac:dyDescent="0.4">
      <c r="A112" s="423" t="s">
        <v>171</v>
      </c>
      <c r="B112" s="424"/>
      <c r="C112" s="424"/>
      <c r="D112" s="424"/>
      <c r="E112" s="424"/>
      <c r="F112" s="424"/>
      <c r="G112" s="425"/>
      <c r="H112" s="443" t="s">
        <v>338</v>
      </c>
      <c r="I112" s="444"/>
      <c r="J112" s="444"/>
      <c r="K112" s="444"/>
      <c r="L112" s="444"/>
      <c r="M112" s="444"/>
      <c r="N112" s="444"/>
      <c r="O112" s="444"/>
      <c r="P112" s="445"/>
    </row>
    <row r="113" spans="1:16" ht="29.25" customHeight="1" x14ac:dyDescent="0.4">
      <c r="A113" s="423" t="s">
        <v>193</v>
      </c>
      <c r="B113" s="424"/>
      <c r="C113" s="424"/>
      <c r="D113" s="424"/>
      <c r="E113" s="424"/>
      <c r="F113" s="424"/>
      <c r="G113" s="425"/>
      <c r="H113" s="426" t="s">
        <v>339</v>
      </c>
      <c r="I113" s="427"/>
      <c r="J113" s="427"/>
      <c r="K113" s="427"/>
      <c r="L113" s="427"/>
      <c r="M113" s="427"/>
      <c r="N113" s="427"/>
      <c r="O113" s="427"/>
      <c r="P113" s="428"/>
    </row>
    <row r="114" spans="1:16" ht="29.25" customHeight="1" x14ac:dyDescent="0.4">
      <c r="A114" s="423" t="s">
        <v>172</v>
      </c>
      <c r="B114" s="424"/>
      <c r="C114" s="424"/>
      <c r="D114" s="424"/>
      <c r="E114" s="424"/>
      <c r="F114" s="424"/>
      <c r="G114" s="425"/>
      <c r="H114" s="426" t="s">
        <v>83</v>
      </c>
      <c r="I114" s="427"/>
      <c r="J114" s="427"/>
      <c r="K114" s="427"/>
      <c r="L114" s="427"/>
      <c r="M114" s="427"/>
      <c r="N114" s="427"/>
      <c r="O114" s="427"/>
      <c r="P114" s="428"/>
    </row>
    <row r="115" spans="1:16" ht="29.25" customHeight="1" x14ac:dyDescent="0.4">
      <c r="A115" s="423" t="s">
        <v>279</v>
      </c>
      <c r="B115" s="424"/>
      <c r="C115" s="424"/>
      <c r="D115" s="424"/>
      <c r="E115" s="424"/>
      <c r="F115" s="424"/>
      <c r="G115" s="425"/>
      <c r="H115" s="426" t="s">
        <v>87</v>
      </c>
      <c r="I115" s="427"/>
      <c r="J115" s="427"/>
      <c r="K115" s="427"/>
      <c r="L115" s="427"/>
      <c r="M115" s="427"/>
      <c r="N115" s="427"/>
      <c r="O115" s="427"/>
      <c r="P115" s="428"/>
    </row>
    <row r="116" spans="1:16" ht="29.25" customHeight="1" x14ac:dyDescent="0.4">
      <c r="A116" s="412" t="s">
        <v>194</v>
      </c>
      <c r="B116" s="413"/>
      <c r="C116" s="413"/>
      <c r="D116" s="413"/>
      <c r="E116" s="413"/>
      <c r="F116" s="413"/>
      <c r="G116" s="414"/>
      <c r="H116" s="426" t="s">
        <v>340</v>
      </c>
      <c r="I116" s="427"/>
      <c r="J116" s="427"/>
      <c r="K116" s="427"/>
      <c r="L116" s="427"/>
      <c r="M116" s="427"/>
      <c r="N116" s="427"/>
      <c r="O116" s="427"/>
      <c r="P116" s="428"/>
    </row>
    <row r="117" spans="1:16" ht="19.5" customHeight="1" x14ac:dyDescent="0.25">
      <c r="A117" s="418"/>
      <c r="B117" s="418"/>
      <c r="C117" s="418"/>
      <c r="D117" s="418"/>
      <c r="E117" s="418"/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</row>
    <row r="118" spans="1:16" ht="29.25" customHeight="1" x14ac:dyDescent="0.25">
      <c r="A118" s="422" t="s">
        <v>195</v>
      </c>
      <c r="B118" s="419" t="s">
        <v>196</v>
      </c>
      <c r="C118" s="420"/>
      <c r="D118" s="420"/>
      <c r="E118" s="420"/>
      <c r="F118" s="421"/>
      <c r="G118" s="419" t="s">
        <v>5</v>
      </c>
      <c r="H118" s="421"/>
      <c r="I118" s="419" t="s">
        <v>197</v>
      </c>
      <c r="J118" s="421"/>
      <c r="K118" s="419" t="s">
        <v>11</v>
      </c>
      <c r="L118" s="421"/>
      <c r="M118" s="422" t="s">
        <v>198</v>
      </c>
      <c r="N118" s="419" t="s">
        <v>184</v>
      </c>
      <c r="O118" s="421"/>
      <c r="P118" s="422" t="s">
        <v>8</v>
      </c>
    </row>
    <row r="119" spans="1:16" ht="29.25" customHeight="1" x14ac:dyDescent="0.25">
      <c r="A119" s="422"/>
      <c r="B119" s="422" t="s">
        <v>4</v>
      </c>
      <c r="C119" s="419" t="s">
        <v>199</v>
      </c>
      <c r="D119" s="421"/>
      <c r="E119" s="422" t="s">
        <v>178</v>
      </c>
      <c r="F119" s="435" t="s">
        <v>200</v>
      </c>
      <c r="G119" s="422" t="s">
        <v>6</v>
      </c>
      <c r="H119" s="422" t="s">
        <v>7</v>
      </c>
      <c r="I119" s="422" t="s">
        <v>259</v>
      </c>
      <c r="J119" s="422" t="s">
        <v>253</v>
      </c>
      <c r="K119" s="422" t="s">
        <v>177</v>
      </c>
      <c r="L119" s="422" t="s">
        <v>203</v>
      </c>
      <c r="M119" s="422"/>
      <c r="N119" s="435" t="s">
        <v>106</v>
      </c>
      <c r="O119" s="435" t="s">
        <v>185</v>
      </c>
      <c r="P119" s="422"/>
    </row>
    <row r="120" spans="1:16" ht="90" customHeight="1" x14ac:dyDescent="0.25">
      <c r="A120" s="422"/>
      <c r="B120" s="422"/>
      <c r="C120" s="225" t="s">
        <v>201</v>
      </c>
      <c r="D120" s="225" t="s">
        <v>202</v>
      </c>
      <c r="E120" s="422"/>
      <c r="F120" s="436"/>
      <c r="G120" s="422"/>
      <c r="H120" s="422"/>
      <c r="I120" s="422"/>
      <c r="J120" s="422"/>
      <c r="K120" s="422"/>
      <c r="L120" s="422"/>
      <c r="M120" s="422"/>
      <c r="N120" s="436"/>
      <c r="O120" s="436"/>
      <c r="P120" s="422"/>
    </row>
    <row r="121" spans="1:16" ht="114" customHeight="1" x14ac:dyDescent="0.25">
      <c r="A121" s="144">
        <v>1</v>
      </c>
      <c r="B121" s="131" t="s">
        <v>341</v>
      </c>
      <c r="C121" s="131" t="s">
        <v>342</v>
      </c>
      <c r="D121" s="131" t="s">
        <v>343</v>
      </c>
      <c r="E121" s="131" t="s">
        <v>344</v>
      </c>
      <c r="F121" s="131" t="s">
        <v>345</v>
      </c>
      <c r="G121" s="132">
        <v>43466</v>
      </c>
      <c r="H121" s="132">
        <v>43830</v>
      </c>
      <c r="I121" s="145">
        <v>100440</v>
      </c>
      <c r="J121" s="145">
        <v>100440</v>
      </c>
      <c r="K121" s="146">
        <f>J121-I121</f>
        <v>0</v>
      </c>
      <c r="L121" s="133">
        <f>IFERROR(K121/I121*100,0)</f>
        <v>0</v>
      </c>
      <c r="M121" s="278">
        <f>IFERROR(J121/$J$125*100,0)</f>
        <v>30.349912370822508</v>
      </c>
      <c r="N121" s="176"/>
      <c r="O121" s="180">
        <f>IFERROR(N121/J121*100,)</f>
        <v>0</v>
      </c>
      <c r="P121" s="279" t="s">
        <v>328</v>
      </c>
    </row>
    <row r="122" spans="1:16" ht="114" customHeight="1" x14ac:dyDescent="0.25">
      <c r="A122" s="144">
        <v>2</v>
      </c>
      <c r="B122" s="131" t="s">
        <v>346</v>
      </c>
      <c r="C122" s="131" t="s">
        <v>347</v>
      </c>
      <c r="D122" s="131" t="s">
        <v>348</v>
      </c>
      <c r="E122" s="131" t="s">
        <v>349</v>
      </c>
      <c r="F122" s="131" t="s">
        <v>350</v>
      </c>
      <c r="G122" s="132">
        <v>43466</v>
      </c>
      <c r="H122" s="132">
        <v>43830</v>
      </c>
      <c r="I122" s="145">
        <v>3500</v>
      </c>
      <c r="J122" s="145">
        <v>2500</v>
      </c>
      <c r="K122" s="146">
        <f t="shared" ref="K122:K124" si="18">J122-I122</f>
        <v>-1000</v>
      </c>
      <c r="L122" s="133">
        <f t="shared" ref="L122:L124" si="19">IFERROR(K122/I122*100,0)</f>
        <v>-28.571428571428569</v>
      </c>
      <c r="M122" s="278">
        <f t="shared" ref="M122:M125" si="20">IFERROR(J122/$J$125*100,0)</f>
        <v>0.75542394391732637</v>
      </c>
      <c r="N122" s="176"/>
      <c r="O122" s="180">
        <f t="shared" ref="O122:O124" si="21">IFERROR(N122/J122*100,)</f>
        <v>0</v>
      </c>
      <c r="P122" s="279" t="s">
        <v>328</v>
      </c>
    </row>
    <row r="123" spans="1:16" ht="138.75" customHeight="1" x14ac:dyDescent="0.25">
      <c r="A123" s="144">
        <v>3</v>
      </c>
      <c r="B123" s="131" t="s">
        <v>597</v>
      </c>
      <c r="C123" s="131" t="s">
        <v>351</v>
      </c>
      <c r="D123" s="131" t="s">
        <v>352</v>
      </c>
      <c r="E123" s="131" t="s">
        <v>353</v>
      </c>
      <c r="F123" s="131" t="s">
        <v>354</v>
      </c>
      <c r="G123" s="132">
        <v>43466</v>
      </c>
      <c r="H123" s="132">
        <v>43830</v>
      </c>
      <c r="I123" s="145">
        <v>80000</v>
      </c>
      <c r="J123" s="145">
        <v>150000</v>
      </c>
      <c r="K123" s="146">
        <f t="shared" si="18"/>
        <v>70000</v>
      </c>
      <c r="L123" s="133">
        <f t="shared" si="19"/>
        <v>87.5</v>
      </c>
      <c r="M123" s="278">
        <f t="shared" si="20"/>
        <v>45.325436635039587</v>
      </c>
      <c r="N123" s="176"/>
      <c r="O123" s="180">
        <f t="shared" si="21"/>
        <v>0</v>
      </c>
      <c r="P123" s="279" t="s">
        <v>328</v>
      </c>
    </row>
    <row r="124" spans="1:16" ht="166.5" customHeight="1" x14ac:dyDescent="0.25">
      <c r="A124" s="144">
        <v>4</v>
      </c>
      <c r="B124" s="131" t="s">
        <v>596</v>
      </c>
      <c r="C124" s="131" t="s">
        <v>355</v>
      </c>
      <c r="D124" s="131" t="s">
        <v>356</v>
      </c>
      <c r="E124" s="131" t="s">
        <v>353</v>
      </c>
      <c r="F124" s="131" t="s">
        <v>357</v>
      </c>
      <c r="G124" s="132">
        <v>43466</v>
      </c>
      <c r="H124" s="132">
        <v>43830</v>
      </c>
      <c r="I124" s="145">
        <v>48000</v>
      </c>
      <c r="J124" s="145">
        <v>78000</v>
      </c>
      <c r="K124" s="146">
        <f t="shared" si="18"/>
        <v>30000</v>
      </c>
      <c r="L124" s="133">
        <f t="shared" si="19"/>
        <v>62.5</v>
      </c>
      <c r="M124" s="278">
        <f t="shared" si="20"/>
        <v>23.569227050220583</v>
      </c>
      <c r="N124" s="176"/>
      <c r="O124" s="180">
        <f t="shared" si="21"/>
        <v>0</v>
      </c>
      <c r="P124" s="279" t="s">
        <v>328</v>
      </c>
    </row>
    <row r="125" spans="1:16" ht="39" customHeight="1" x14ac:dyDescent="0.4">
      <c r="A125" s="432" t="s">
        <v>3</v>
      </c>
      <c r="B125" s="433"/>
      <c r="C125" s="433"/>
      <c r="D125" s="433"/>
      <c r="E125" s="433"/>
      <c r="F125" s="433"/>
      <c r="G125" s="433"/>
      <c r="H125" s="434"/>
      <c r="I125" s="147">
        <f>SUM(I121:I124)</f>
        <v>231940</v>
      </c>
      <c r="J125" s="147">
        <f>SUM(J121:J124)</f>
        <v>330940</v>
      </c>
      <c r="K125" s="178">
        <f>J125-I125</f>
        <v>99000</v>
      </c>
      <c r="L125" s="179">
        <f>IFERROR(K125/I125*100,0)</f>
        <v>42.683452617056133</v>
      </c>
      <c r="M125" s="277">
        <f t="shared" si="20"/>
        <v>100</v>
      </c>
      <c r="N125" s="177">
        <f>SUM(N121:N124)</f>
        <v>0</v>
      </c>
      <c r="O125" s="148">
        <f>IFERROR(N125/J125*100,)</f>
        <v>0</v>
      </c>
      <c r="P125" s="148"/>
    </row>
    <row r="126" spans="1:16" ht="39" customHeight="1" x14ac:dyDescent="0.4">
      <c r="A126" s="245" t="s">
        <v>130</v>
      </c>
      <c r="B126" s="245"/>
      <c r="C126" s="245"/>
      <c r="D126" s="245"/>
      <c r="E126" s="245"/>
      <c r="F126" s="245"/>
      <c r="G126" s="245"/>
      <c r="H126" s="245"/>
      <c r="I126" s="246">
        <f>'Quadro Geral'!I18</f>
        <v>231940</v>
      </c>
      <c r="J126" s="246">
        <f>'Quadro Geral'!J18</f>
        <v>330940</v>
      </c>
      <c r="K126" s="245"/>
      <c r="L126" s="245"/>
      <c r="M126" s="245"/>
      <c r="N126" s="245"/>
      <c r="O126" s="245"/>
      <c r="P126" s="245"/>
    </row>
    <row r="127" spans="1:16" ht="39" customHeight="1" x14ac:dyDescent="0.25">
      <c r="A127" s="412" t="s">
        <v>237</v>
      </c>
      <c r="B127" s="413"/>
      <c r="C127" s="413"/>
      <c r="D127" s="413"/>
      <c r="E127" s="413"/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4"/>
    </row>
    <row r="128" spans="1:16" ht="39" customHeight="1" x14ac:dyDescent="0.4">
      <c r="A128" s="415"/>
      <c r="B128" s="416"/>
      <c r="C128" s="416"/>
      <c r="D128" s="416"/>
      <c r="E128" s="416"/>
      <c r="F128" s="416"/>
      <c r="G128" s="416"/>
      <c r="H128" s="416"/>
      <c r="I128" s="416"/>
      <c r="J128" s="416"/>
      <c r="K128" s="416"/>
      <c r="L128" s="416"/>
      <c r="M128" s="416"/>
      <c r="N128" s="416"/>
      <c r="O128" s="416"/>
      <c r="P128" s="417"/>
    </row>
    <row r="129" spans="1:16" ht="39" customHeight="1" x14ac:dyDescent="0.4">
      <c r="A129" s="228"/>
      <c r="B129" s="228"/>
      <c r="C129" s="228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</row>
    <row r="130" spans="1:16" ht="30" customHeight="1" x14ac:dyDescent="0.25">
      <c r="A130" s="437" t="s">
        <v>252</v>
      </c>
      <c r="B130" s="438"/>
      <c r="C130" s="438"/>
      <c r="D130" s="438"/>
      <c r="E130" s="438"/>
      <c r="F130" s="438"/>
      <c r="G130" s="438"/>
      <c r="H130" s="438"/>
      <c r="I130" s="438"/>
      <c r="J130" s="438"/>
      <c r="K130" s="438"/>
      <c r="L130" s="438"/>
      <c r="M130" s="438"/>
      <c r="N130" s="438"/>
      <c r="O130" s="438"/>
      <c r="P130" s="439"/>
    </row>
    <row r="131" spans="1:16" ht="30" customHeight="1" x14ac:dyDescent="0.4">
      <c r="A131" s="423" t="s">
        <v>165</v>
      </c>
      <c r="B131" s="424"/>
      <c r="C131" s="424"/>
      <c r="D131" s="424"/>
      <c r="E131" s="424"/>
      <c r="F131" s="424"/>
      <c r="G131" s="425"/>
      <c r="H131" s="440" t="s">
        <v>327</v>
      </c>
      <c r="I131" s="441"/>
      <c r="J131" s="441"/>
      <c r="K131" s="441"/>
      <c r="L131" s="441"/>
      <c r="M131" s="441"/>
      <c r="N131" s="441"/>
      <c r="O131" s="441"/>
      <c r="P131" s="442"/>
    </row>
    <row r="132" spans="1:16" ht="30" customHeight="1" x14ac:dyDescent="0.4">
      <c r="A132" s="423" t="s">
        <v>170</v>
      </c>
      <c r="B132" s="424"/>
      <c r="C132" s="424"/>
      <c r="D132" s="424"/>
      <c r="E132" s="424"/>
      <c r="F132" s="424"/>
      <c r="G132" s="425"/>
      <c r="H132" s="440" t="s">
        <v>328</v>
      </c>
      <c r="I132" s="441"/>
      <c r="J132" s="441"/>
      <c r="K132" s="441"/>
      <c r="L132" s="441"/>
      <c r="M132" s="441"/>
      <c r="N132" s="441"/>
      <c r="O132" s="441"/>
      <c r="P132" s="442"/>
    </row>
    <row r="133" spans="1:16" ht="30" customHeight="1" x14ac:dyDescent="0.4">
      <c r="A133" s="423" t="s">
        <v>192</v>
      </c>
      <c r="B133" s="424"/>
      <c r="C133" s="424"/>
      <c r="D133" s="424"/>
      <c r="E133" s="424"/>
      <c r="F133" s="424"/>
      <c r="G133" s="425"/>
      <c r="H133" s="440" t="s">
        <v>284</v>
      </c>
      <c r="I133" s="441"/>
      <c r="J133" s="441"/>
      <c r="K133" s="441"/>
      <c r="L133" s="441"/>
      <c r="M133" s="441"/>
      <c r="N133" s="441"/>
      <c r="O133" s="441"/>
      <c r="P133" s="442"/>
    </row>
    <row r="134" spans="1:16" ht="30" customHeight="1" x14ac:dyDescent="0.4">
      <c r="A134" s="423" t="s">
        <v>171</v>
      </c>
      <c r="B134" s="424"/>
      <c r="C134" s="424"/>
      <c r="D134" s="424"/>
      <c r="E134" s="424"/>
      <c r="F134" s="424"/>
      <c r="G134" s="425"/>
      <c r="H134" s="443" t="s">
        <v>358</v>
      </c>
      <c r="I134" s="444"/>
      <c r="J134" s="444"/>
      <c r="K134" s="444"/>
      <c r="L134" s="444"/>
      <c r="M134" s="444"/>
      <c r="N134" s="444"/>
      <c r="O134" s="444"/>
      <c r="P134" s="445"/>
    </row>
    <row r="135" spans="1:16" ht="30" customHeight="1" x14ac:dyDescent="0.4">
      <c r="A135" s="423" t="s">
        <v>193</v>
      </c>
      <c r="B135" s="424"/>
      <c r="C135" s="424"/>
      <c r="D135" s="424"/>
      <c r="E135" s="424"/>
      <c r="F135" s="424"/>
      <c r="G135" s="425"/>
      <c r="H135" s="426" t="s">
        <v>359</v>
      </c>
      <c r="I135" s="427"/>
      <c r="J135" s="427"/>
      <c r="K135" s="427"/>
      <c r="L135" s="427"/>
      <c r="M135" s="427"/>
      <c r="N135" s="427"/>
      <c r="O135" s="427"/>
      <c r="P135" s="428"/>
    </row>
    <row r="136" spans="1:16" ht="30" customHeight="1" x14ac:dyDescent="0.4">
      <c r="A136" s="423" t="s">
        <v>172</v>
      </c>
      <c r="B136" s="424"/>
      <c r="C136" s="424"/>
      <c r="D136" s="424"/>
      <c r="E136" s="424"/>
      <c r="F136" s="424"/>
      <c r="G136" s="425"/>
      <c r="H136" s="426" t="s">
        <v>71</v>
      </c>
      <c r="I136" s="427"/>
      <c r="J136" s="427"/>
      <c r="K136" s="427"/>
      <c r="L136" s="427"/>
      <c r="M136" s="427"/>
      <c r="N136" s="427"/>
      <c r="O136" s="427"/>
      <c r="P136" s="428"/>
    </row>
    <row r="137" spans="1:16" ht="30" customHeight="1" x14ac:dyDescent="0.4">
      <c r="A137" s="423" t="s">
        <v>279</v>
      </c>
      <c r="B137" s="424"/>
      <c r="C137" s="424"/>
      <c r="D137" s="424"/>
      <c r="E137" s="424"/>
      <c r="F137" s="424"/>
      <c r="G137" s="425"/>
      <c r="H137" s="426" t="s">
        <v>87</v>
      </c>
      <c r="I137" s="427"/>
      <c r="J137" s="427"/>
      <c r="K137" s="427"/>
      <c r="L137" s="427"/>
      <c r="M137" s="427"/>
      <c r="N137" s="427"/>
      <c r="O137" s="427"/>
      <c r="P137" s="428"/>
    </row>
    <row r="138" spans="1:16" ht="30" customHeight="1" x14ac:dyDescent="0.4">
      <c r="A138" s="412" t="s">
        <v>194</v>
      </c>
      <c r="B138" s="413"/>
      <c r="C138" s="413"/>
      <c r="D138" s="413"/>
      <c r="E138" s="413"/>
      <c r="F138" s="413"/>
      <c r="G138" s="414"/>
      <c r="H138" s="426" t="s">
        <v>360</v>
      </c>
      <c r="I138" s="427"/>
      <c r="J138" s="427"/>
      <c r="K138" s="427"/>
      <c r="L138" s="427"/>
      <c r="M138" s="427"/>
      <c r="N138" s="427"/>
      <c r="O138" s="427"/>
      <c r="P138" s="428"/>
    </row>
    <row r="139" spans="1:16" ht="20.25" customHeight="1" x14ac:dyDescent="0.25">
      <c r="A139" s="418"/>
      <c r="B139" s="418"/>
      <c r="C139" s="418"/>
      <c r="D139" s="418"/>
      <c r="E139" s="418"/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</row>
    <row r="140" spans="1:16" ht="39" customHeight="1" x14ac:dyDescent="0.25">
      <c r="A140" s="422" t="s">
        <v>195</v>
      </c>
      <c r="B140" s="419" t="s">
        <v>196</v>
      </c>
      <c r="C140" s="420"/>
      <c r="D140" s="420"/>
      <c r="E140" s="420"/>
      <c r="F140" s="421"/>
      <c r="G140" s="419" t="s">
        <v>5</v>
      </c>
      <c r="H140" s="421"/>
      <c r="I140" s="419" t="s">
        <v>197</v>
      </c>
      <c r="J140" s="421"/>
      <c r="K140" s="419" t="s">
        <v>11</v>
      </c>
      <c r="L140" s="421"/>
      <c r="M140" s="422" t="s">
        <v>198</v>
      </c>
      <c r="N140" s="419" t="s">
        <v>184</v>
      </c>
      <c r="O140" s="421"/>
      <c r="P140" s="422" t="s">
        <v>8</v>
      </c>
    </row>
    <row r="141" spans="1:16" ht="39" customHeight="1" x14ac:dyDescent="0.25">
      <c r="A141" s="422"/>
      <c r="B141" s="422" t="s">
        <v>4</v>
      </c>
      <c r="C141" s="419" t="s">
        <v>199</v>
      </c>
      <c r="D141" s="421"/>
      <c r="E141" s="422" t="s">
        <v>178</v>
      </c>
      <c r="F141" s="435" t="s">
        <v>200</v>
      </c>
      <c r="G141" s="422" t="s">
        <v>6</v>
      </c>
      <c r="H141" s="422" t="s">
        <v>7</v>
      </c>
      <c r="I141" s="422" t="s">
        <v>259</v>
      </c>
      <c r="J141" s="422" t="s">
        <v>253</v>
      </c>
      <c r="K141" s="422" t="s">
        <v>177</v>
      </c>
      <c r="L141" s="422" t="s">
        <v>203</v>
      </c>
      <c r="M141" s="422"/>
      <c r="N141" s="435" t="s">
        <v>106</v>
      </c>
      <c r="O141" s="435" t="s">
        <v>185</v>
      </c>
      <c r="P141" s="422"/>
    </row>
    <row r="142" spans="1:16" ht="90" customHeight="1" x14ac:dyDescent="0.25">
      <c r="A142" s="422"/>
      <c r="B142" s="422"/>
      <c r="C142" s="225" t="s">
        <v>201</v>
      </c>
      <c r="D142" s="225" t="s">
        <v>202</v>
      </c>
      <c r="E142" s="422"/>
      <c r="F142" s="436"/>
      <c r="G142" s="422"/>
      <c r="H142" s="422"/>
      <c r="I142" s="422"/>
      <c r="J142" s="422"/>
      <c r="K142" s="422"/>
      <c r="L142" s="422"/>
      <c r="M142" s="422"/>
      <c r="N142" s="436"/>
      <c r="O142" s="436"/>
      <c r="P142" s="422"/>
    </row>
    <row r="143" spans="1:16" ht="122.25" customHeight="1" x14ac:dyDescent="0.25">
      <c r="A143" s="144">
        <v>1</v>
      </c>
      <c r="B143" s="131" t="s">
        <v>358</v>
      </c>
      <c r="C143" s="131" t="s">
        <v>598</v>
      </c>
      <c r="D143" s="131" t="s">
        <v>361</v>
      </c>
      <c r="E143" s="131" t="s">
        <v>362</v>
      </c>
      <c r="F143" s="131" t="s">
        <v>363</v>
      </c>
      <c r="G143" s="132">
        <v>43466</v>
      </c>
      <c r="H143" s="132">
        <v>43830</v>
      </c>
      <c r="I143" s="145">
        <v>23000</v>
      </c>
      <c r="J143" s="145">
        <v>11358.5</v>
      </c>
      <c r="K143" s="146">
        <f>J143-I143</f>
        <v>-11641.5</v>
      </c>
      <c r="L143" s="133">
        <f>IFERROR(K143/I143*100,0)</f>
        <v>-50.615217391304348</v>
      </c>
      <c r="M143" s="278">
        <f>IFERROR(J143/J144*100,0)</f>
        <v>100</v>
      </c>
      <c r="N143" s="176"/>
      <c r="O143" s="180">
        <f>IFERROR(N143/J143*100,)</f>
        <v>0</v>
      </c>
      <c r="P143" s="279" t="s">
        <v>328</v>
      </c>
    </row>
    <row r="144" spans="1:16" ht="39" customHeight="1" x14ac:dyDescent="0.4">
      <c r="A144" s="432" t="s">
        <v>3</v>
      </c>
      <c r="B144" s="433"/>
      <c r="C144" s="433"/>
      <c r="D144" s="433"/>
      <c r="E144" s="433"/>
      <c r="F144" s="433"/>
      <c r="G144" s="433"/>
      <c r="H144" s="434"/>
      <c r="I144" s="147">
        <f>SUM(I143:I143)</f>
        <v>23000</v>
      </c>
      <c r="J144" s="147">
        <f>SUM(J143:J143)</f>
        <v>11358.5</v>
      </c>
      <c r="K144" s="178">
        <f>J144-I144</f>
        <v>-11641.5</v>
      </c>
      <c r="L144" s="179">
        <f>IFERROR(K144/I144*100,0)</f>
        <v>-50.615217391304348</v>
      </c>
      <c r="M144" s="277">
        <f>IFERROR(J144/J145*100,0)</f>
        <v>100</v>
      </c>
      <c r="N144" s="177">
        <f>SUM(N143:N143)</f>
        <v>0</v>
      </c>
      <c r="O144" s="148">
        <f>IFERROR(N144/J144*100,)</f>
        <v>0</v>
      </c>
      <c r="P144" s="148"/>
    </row>
    <row r="145" spans="1:16" ht="39" customHeight="1" x14ac:dyDescent="0.4">
      <c r="A145" s="245" t="s">
        <v>130</v>
      </c>
      <c r="B145" s="245"/>
      <c r="C145" s="245"/>
      <c r="D145" s="245"/>
      <c r="E145" s="245"/>
      <c r="F145" s="245"/>
      <c r="G145" s="245"/>
      <c r="H145" s="245"/>
      <c r="I145" s="247">
        <f>'Quadro Geral'!I17</f>
        <v>23000</v>
      </c>
      <c r="J145" s="247">
        <f>'Quadro Geral'!J17</f>
        <v>11358.5</v>
      </c>
      <c r="K145" s="245"/>
      <c r="L145" s="245"/>
      <c r="M145" s="245"/>
      <c r="N145" s="245"/>
      <c r="O145" s="245"/>
      <c r="P145" s="245"/>
    </row>
    <row r="146" spans="1:16" ht="39" customHeight="1" x14ac:dyDescent="0.25">
      <c r="A146" s="412" t="s">
        <v>237</v>
      </c>
      <c r="B146" s="413"/>
      <c r="C146" s="413"/>
      <c r="D146" s="413"/>
      <c r="E146" s="413"/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4"/>
    </row>
    <row r="147" spans="1:16" ht="39" customHeight="1" x14ac:dyDescent="0.4">
      <c r="A147" s="415"/>
      <c r="B147" s="416"/>
      <c r="C147" s="416"/>
      <c r="D147" s="416"/>
      <c r="E147" s="416"/>
      <c r="F147" s="416"/>
      <c r="G147" s="416"/>
      <c r="H147" s="416"/>
      <c r="I147" s="416"/>
      <c r="J147" s="416"/>
      <c r="K147" s="416"/>
      <c r="L147" s="416"/>
      <c r="M147" s="416"/>
      <c r="N147" s="416"/>
      <c r="O147" s="416"/>
      <c r="P147" s="417"/>
    </row>
    <row r="148" spans="1:16" ht="20.25" customHeight="1" x14ac:dyDescent="0.4">
      <c r="A148" s="228"/>
      <c r="B148" s="228"/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</row>
    <row r="149" spans="1:16" ht="14.25" customHeight="1" x14ac:dyDescent="0.4">
      <c r="A149" s="228"/>
      <c r="B149" s="228"/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</row>
    <row r="150" spans="1:16" ht="29.25" customHeight="1" x14ac:dyDescent="0.25">
      <c r="A150" s="437" t="s">
        <v>252</v>
      </c>
      <c r="B150" s="438"/>
      <c r="C150" s="438"/>
      <c r="D150" s="438"/>
      <c r="E150" s="438"/>
      <c r="F150" s="438"/>
      <c r="G150" s="438"/>
      <c r="H150" s="438"/>
      <c r="I150" s="438"/>
      <c r="J150" s="438"/>
      <c r="K150" s="438"/>
      <c r="L150" s="438"/>
      <c r="M150" s="438"/>
      <c r="N150" s="438"/>
      <c r="O150" s="438"/>
      <c r="P150" s="439"/>
    </row>
    <row r="151" spans="1:16" ht="29.25" customHeight="1" x14ac:dyDescent="0.4">
      <c r="A151" s="423" t="s">
        <v>165</v>
      </c>
      <c r="B151" s="424"/>
      <c r="C151" s="424"/>
      <c r="D151" s="424"/>
      <c r="E151" s="424"/>
      <c r="F151" s="424"/>
      <c r="G151" s="425"/>
      <c r="H151" s="440" t="s">
        <v>327</v>
      </c>
      <c r="I151" s="441"/>
      <c r="J151" s="441"/>
      <c r="K151" s="441"/>
      <c r="L151" s="441"/>
      <c r="M151" s="441"/>
      <c r="N151" s="441"/>
      <c r="O151" s="441"/>
      <c r="P151" s="442"/>
    </row>
    <row r="152" spans="1:16" ht="29.25" customHeight="1" x14ac:dyDescent="0.4">
      <c r="A152" s="423" t="s">
        <v>170</v>
      </c>
      <c r="B152" s="424"/>
      <c r="C152" s="424"/>
      <c r="D152" s="424"/>
      <c r="E152" s="424"/>
      <c r="F152" s="424"/>
      <c r="G152" s="425"/>
      <c r="H152" s="440" t="s">
        <v>328</v>
      </c>
      <c r="I152" s="441"/>
      <c r="J152" s="441"/>
      <c r="K152" s="441"/>
      <c r="L152" s="441"/>
      <c r="M152" s="441"/>
      <c r="N152" s="441"/>
      <c r="O152" s="441"/>
      <c r="P152" s="442"/>
    </row>
    <row r="153" spans="1:16" ht="29.25" customHeight="1" x14ac:dyDescent="0.4">
      <c r="A153" s="423" t="s">
        <v>192</v>
      </c>
      <c r="B153" s="424"/>
      <c r="C153" s="424"/>
      <c r="D153" s="424"/>
      <c r="E153" s="424"/>
      <c r="F153" s="424"/>
      <c r="G153" s="425"/>
      <c r="H153" s="440" t="s">
        <v>294</v>
      </c>
      <c r="I153" s="441"/>
      <c r="J153" s="441"/>
      <c r="K153" s="441"/>
      <c r="L153" s="441"/>
      <c r="M153" s="441"/>
      <c r="N153" s="441"/>
      <c r="O153" s="441"/>
      <c r="P153" s="442"/>
    </row>
    <row r="154" spans="1:16" ht="29.25" customHeight="1" x14ac:dyDescent="0.4">
      <c r="A154" s="423" t="s">
        <v>171</v>
      </c>
      <c r="B154" s="424"/>
      <c r="C154" s="424"/>
      <c r="D154" s="424"/>
      <c r="E154" s="424"/>
      <c r="F154" s="424"/>
      <c r="G154" s="425"/>
      <c r="H154" s="443" t="s">
        <v>184</v>
      </c>
      <c r="I154" s="444"/>
      <c r="J154" s="444"/>
      <c r="K154" s="444"/>
      <c r="L154" s="444"/>
      <c r="M154" s="444"/>
      <c r="N154" s="444"/>
      <c r="O154" s="444"/>
      <c r="P154" s="445"/>
    </row>
    <row r="155" spans="1:16" ht="65.25" customHeight="1" x14ac:dyDescent="0.4">
      <c r="A155" s="423" t="s">
        <v>193</v>
      </c>
      <c r="B155" s="424"/>
      <c r="C155" s="424"/>
      <c r="D155" s="424"/>
      <c r="E155" s="424"/>
      <c r="F155" s="424"/>
      <c r="G155" s="425"/>
      <c r="H155" s="426" t="s">
        <v>364</v>
      </c>
      <c r="I155" s="427"/>
      <c r="J155" s="427"/>
      <c r="K155" s="427"/>
      <c r="L155" s="427"/>
      <c r="M155" s="427"/>
      <c r="N155" s="427"/>
      <c r="O155" s="427"/>
      <c r="P155" s="428"/>
    </row>
    <row r="156" spans="1:16" ht="29.25" customHeight="1" x14ac:dyDescent="0.4">
      <c r="A156" s="423" t="s">
        <v>172</v>
      </c>
      <c r="B156" s="424"/>
      <c r="C156" s="424"/>
      <c r="D156" s="424"/>
      <c r="E156" s="424"/>
      <c r="F156" s="424"/>
      <c r="G156" s="425"/>
      <c r="H156" s="426" t="s">
        <v>71</v>
      </c>
      <c r="I156" s="427"/>
      <c r="J156" s="427"/>
      <c r="K156" s="427"/>
      <c r="L156" s="427"/>
      <c r="M156" s="427"/>
      <c r="N156" s="427"/>
      <c r="O156" s="427"/>
      <c r="P156" s="428"/>
    </row>
    <row r="157" spans="1:16" ht="29.25" customHeight="1" x14ac:dyDescent="0.4">
      <c r="A157" s="423" t="s">
        <v>279</v>
      </c>
      <c r="B157" s="424"/>
      <c r="C157" s="424"/>
      <c r="D157" s="424"/>
      <c r="E157" s="424"/>
      <c r="F157" s="424"/>
      <c r="G157" s="425"/>
      <c r="H157" s="426" t="s">
        <v>87</v>
      </c>
      <c r="I157" s="427"/>
      <c r="J157" s="427"/>
      <c r="K157" s="427"/>
      <c r="L157" s="427"/>
      <c r="M157" s="427"/>
      <c r="N157" s="427"/>
      <c r="O157" s="427"/>
      <c r="P157" s="428"/>
    </row>
    <row r="158" spans="1:16" ht="29.25" customHeight="1" x14ac:dyDescent="0.4">
      <c r="A158" s="412" t="s">
        <v>194</v>
      </c>
      <c r="B158" s="413"/>
      <c r="C158" s="413"/>
      <c r="D158" s="413"/>
      <c r="E158" s="413"/>
      <c r="F158" s="413"/>
      <c r="G158" s="414"/>
      <c r="H158" s="426" t="s">
        <v>365</v>
      </c>
      <c r="I158" s="427"/>
      <c r="J158" s="427"/>
      <c r="K158" s="427"/>
      <c r="L158" s="427"/>
      <c r="M158" s="427"/>
      <c r="N158" s="427"/>
      <c r="O158" s="427"/>
      <c r="P158" s="428"/>
    </row>
    <row r="159" spans="1:16" ht="19.5" customHeight="1" x14ac:dyDescent="0.25">
      <c r="A159" s="418"/>
      <c r="B159" s="418"/>
      <c r="C159" s="418"/>
      <c r="D159" s="418"/>
      <c r="E159" s="418"/>
      <c r="F159" s="418"/>
      <c r="G159" s="418"/>
      <c r="H159" s="418"/>
      <c r="I159" s="418"/>
      <c r="J159" s="418"/>
      <c r="K159" s="418"/>
      <c r="L159" s="418"/>
      <c r="M159" s="418"/>
      <c r="N159" s="418"/>
      <c r="O159" s="418"/>
      <c r="P159" s="418"/>
    </row>
    <row r="160" spans="1:16" ht="54" customHeight="1" x14ac:dyDescent="0.25">
      <c r="A160" s="422" t="s">
        <v>195</v>
      </c>
      <c r="B160" s="419" t="s">
        <v>196</v>
      </c>
      <c r="C160" s="420"/>
      <c r="D160" s="420"/>
      <c r="E160" s="420"/>
      <c r="F160" s="421"/>
      <c r="G160" s="419" t="s">
        <v>5</v>
      </c>
      <c r="H160" s="421"/>
      <c r="I160" s="419" t="s">
        <v>197</v>
      </c>
      <c r="J160" s="421"/>
      <c r="K160" s="419" t="s">
        <v>11</v>
      </c>
      <c r="L160" s="421"/>
      <c r="M160" s="422" t="s">
        <v>198</v>
      </c>
      <c r="N160" s="419" t="s">
        <v>184</v>
      </c>
      <c r="O160" s="421"/>
      <c r="P160" s="422" t="s">
        <v>8</v>
      </c>
    </row>
    <row r="161" spans="1:16" ht="54" customHeight="1" x14ac:dyDescent="0.25">
      <c r="A161" s="422"/>
      <c r="B161" s="422" t="s">
        <v>4</v>
      </c>
      <c r="C161" s="419" t="s">
        <v>199</v>
      </c>
      <c r="D161" s="421"/>
      <c r="E161" s="422" t="s">
        <v>178</v>
      </c>
      <c r="F161" s="435" t="s">
        <v>200</v>
      </c>
      <c r="G161" s="422" t="s">
        <v>6</v>
      </c>
      <c r="H161" s="422" t="s">
        <v>7</v>
      </c>
      <c r="I161" s="422" t="s">
        <v>259</v>
      </c>
      <c r="J161" s="422" t="s">
        <v>253</v>
      </c>
      <c r="K161" s="422" t="s">
        <v>177</v>
      </c>
      <c r="L161" s="422" t="s">
        <v>203</v>
      </c>
      <c r="M161" s="422"/>
      <c r="N161" s="435" t="s">
        <v>106</v>
      </c>
      <c r="O161" s="435" t="s">
        <v>185</v>
      </c>
      <c r="P161" s="422"/>
    </row>
    <row r="162" spans="1:16" ht="90" customHeight="1" x14ac:dyDescent="0.25">
      <c r="A162" s="422"/>
      <c r="B162" s="422"/>
      <c r="C162" s="225" t="s">
        <v>201</v>
      </c>
      <c r="D162" s="225" t="s">
        <v>202</v>
      </c>
      <c r="E162" s="422"/>
      <c r="F162" s="436"/>
      <c r="G162" s="422"/>
      <c r="H162" s="422"/>
      <c r="I162" s="422"/>
      <c r="J162" s="422"/>
      <c r="K162" s="422"/>
      <c r="L162" s="422"/>
      <c r="M162" s="422"/>
      <c r="N162" s="436"/>
      <c r="O162" s="436"/>
      <c r="P162" s="422"/>
    </row>
    <row r="163" spans="1:16" ht="199.5" customHeight="1" x14ac:dyDescent="0.25">
      <c r="A163" s="144">
        <v>1</v>
      </c>
      <c r="B163" s="131" t="s">
        <v>366</v>
      </c>
      <c r="C163" s="131" t="s">
        <v>367</v>
      </c>
      <c r="D163" s="131" t="s">
        <v>368</v>
      </c>
      <c r="E163" s="131" t="s">
        <v>369</v>
      </c>
      <c r="F163" s="131" t="s">
        <v>370</v>
      </c>
      <c r="G163" s="132">
        <v>43466</v>
      </c>
      <c r="H163" s="132">
        <v>43830</v>
      </c>
      <c r="I163" s="145">
        <v>11634</v>
      </c>
      <c r="J163" s="145">
        <v>9639</v>
      </c>
      <c r="K163" s="146">
        <f>J163-I163</f>
        <v>-1995</v>
      </c>
      <c r="L163" s="133">
        <f>IFERROR(K163/I163*100,0)</f>
        <v>-17.148014440433212</v>
      </c>
      <c r="M163" s="278">
        <f>IFERROR(J163/$J$164*100,0)</f>
        <v>100</v>
      </c>
      <c r="N163" s="176"/>
      <c r="O163" s="180">
        <f>IFERROR(N163/J163*100,)</f>
        <v>0</v>
      </c>
      <c r="P163" s="279" t="s">
        <v>328</v>
      </c>
    </row>
    <row r="164" spans="1:16" ht="54" customHeight="1" x14ac:dyDescent="0.4">
      <c r="A164" s="432" t="s">
        <v>3</v>
      </c>
      <c r="B164" s="433"/>
      <c r="C164" s="433"/>
      <c r="D164" s="433"/>
      <c r="E164" s="433"/>
      <c r="F164" s="433"/>
      <c r="G164" s="433"/>
      <c r="H164" s="434"/>
      <c r="I164" s="147">
        <f>SUM(I163:I163)</f>
        <v>11634</v>
      </c>
      <c r="J164" s="147">
        <f>SUM(J163:J163)</f>
        <v>9639</v>
      </c>
      <c r="K164" s="178">
        <f>J164-I164</f>
        <v>-1995</v>
      </c>
      <c r="L164" s="179">
        <f>IFERROR(K164/I164*100,0)</f>
        <v>-17.148014440433212</v>
      </c>
      <c r="M164" s="277">
        <f>IFERROR(J164/$J$164*100,0)</f>
        <v>100</v>
      </c>
      <c r="N164" s="177">
        <f>SUM(N163:N163)</f>
        <v>0</v>
      </c>
      <c r="O164" s="148">
        <f>IFERROR(N164/J164*100,)</f>
        <v>0</v>
      </c>
      <c r="P164" s="148"/>
    </row>
    <row r="165" spans="1:16" ht="54" customHeight="1" x14ac:dyDescent="0.4">
      <c r="A165" s="245" t="s">
        <v>130</v>
      </c>
      <c r="B165" s="245"/>
      <c r="C165" s="245"/>
      <c r="D165" s="245"/>
      <c r="E165" s="245"/>
      <c r="F165" s="245"/>
      <c r="G165" s="245"/>
      <c r="H165" s="245"/>
      <c r="I165" s="246">
        <f>'Quadro Geral'!I16</f>
        <v>11634</v>
      </c>
      <c r="J165" s="246">
        <f>'Quadro Geral'!J16</f>
        <v>9639</v>
      </c>
      <c r="K165" s="245"/>
      <c r="L165" s="245"/>
      <c r="M165" s="245"/>
      <c r="N165" s="245"/>
      <c r="O165" s="245"/>
      <c r="P165" s="245"/>
    </row>
    <row r="166" spans="1:16" ht="54" customHeight="1" x14ac:dyDescent="0.25">
      <c r="A166" s="412" t="s">
        <v>237</v>
      </c>
      <c r="B166" s="413"/>
      <c r="C166" s="413"/>
      <c r="D166" s="413"/>
      <c r="E166" s="413"/>
      <c r="F166" s="413"/>
      <c r="G166" s="413"/>
      <c r="H166" s="413"/>
      <c r="I166" s="413"/>
      <c r="J166" s="413"/>
      <c r="K166" s="413"/>
      <c r="L166" s="413"/>
      <c r="M166" s="413"/>
      <c r="N166" s="413"/>
      <c r="O166" s="413"/>
      <c r="P166" s="414"/>
    </row>
    <row r="167" spans="1:16" ht="54" customHeight="1" x14ac:dyDescent="0.4">
      <c r="A167" s="415"/>
      <c r="B167" s="416"/>
      <c r="C167" s="416"/>
      <c r="D167" s="416"/>
      <c r="E167" s="416"/>
      <c r="F167" s="416"/>
      <c r="G167" s="416"/>
      <c r="H167" s="416"/>
      <c r="I167" s="416"/>
      <c r="J167" s="416"/>
      <c r="K167" s="416"/>
      <c r="L167" s="416"/>
      <c r="M167" s="416"/>
      <c r="N167" s="416"/>
      <c r="O167" s="416"/>
      <c r="P167" s="417"/>
    </row>
    <row r="168" spans="1:16" ht="36.75" customHeight="1" x14ac:dyDescent="0.4">
      <c r="A168" s="228"/>
      <c r="B168" s="228"/>
      <c r="C168" s="228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</row>
    <row r="169" spans="1:16" ht="30.75" customHeight="1" x14ac:dyDescent="0.25">
      <c r="A169" s="437" t="s">
        <v>252</v>
      </c>
      <c r="B169" s="438"/>
      <c r="C169" s="438"/>
      <c r="D169" s="438"/>
      <c r="E169" s="438"/>
      <c r="F169" s="438"/>
      <c r="G169" s="438"/>
      <c r="H169" s="438"/>
      <c r="I169" s="438"/>
      <c r="J169" s="438"/>
      <c r="K169" s="438"/>
      <c r="L169" s="438"/>
      <c r="M169" s="438"/>
      <c r="N169" s="438"/>
      <c r="O169" s="438"/>
      <c r="P169" s="439"/>
    </row>
    <row r="170" spans="1:16" ht="29.25" customHeight="1" x14ac:dyDescent="0.4">
      <c r="A170" s="423" t="s">
        <v>165</v>
      </c>
      <c r="B170" s="424"/>
      <c r="C170" s="424"/>
      <c r="D170" s="424"/>
      <c r="E170" s="424"/>
      <c r="F170" s="424"/>
      <c r="G170" s="425"/>
      <c r="H170" s="440" t="s">
        <v>327</v>
      </c>
      <c r="I170" s="441"/>
      <c r="J170" s="441"/>
      <c r="K170" s="441"/>
      <c r="L170" s="441"/>
      <c r="M170" s="441"/>
      <c r="N170" s="441"/>
      <c r="O170" s="441"/>
      <c r="P170" s="442"/>
    </row>
    <row r="171" spans="1:16" ht="29.25" customHeight="1" x14ac:dyDescent="0.4">
      <c r="A171" s="423" t="s">
        <v>170</v>
      </c>
      <c r="B171" s="424"/>
      <c r="C171" s="424"/>
      <c r="D171" s="424"/>
      <c r="E171" s="424"/>
      <c r="F171" s="424"/>
      <c r="G171" s="425"/>
      <c r="H171" s="440" t="s">
        <v>328</v>
      </c>
      <c r="I171" s="441"/>
      <c r="J171" s="441"/>
      <c r="K171" s="441"/>
      <c r="L171" s="441"/>
      <c r="M171" s="441"/>
      <c r="N171" s="441"/>
      <c r="O171" s="441"/>
      <c r="P171" s="442"/>
    </row>
    <row r="172" spans="1:16" ht="29.25" customHeight="1" x14ac:dyDescent="0.4">
      <c r="A172" s="423" t="s">
        <v>192</v>
      </c>
      <c r="B172" s="424"/>
      <c r="C172" s="424"/>
      <c r="D172" s="424"/>
      <c r="E172" s="424"/>
      <c r="F172" s="424"/>
      <c r="G172" s="425"/>
      <c r="H172" s="440" t="s">
        <v>294</v>
      </c>
      <c r="I172" s="441"/>
      <c r="J172" s="441"/>
      <c r="K172" s="441"/>
      <c r="L172" s="441"/>
      <c r="M172" s="441"/>
      <c r="N172" s="441"/>
      <c r="O172" s="441"/>
      <c r="P172" s="442"/>
    </row>
    <row r="173" spans="1:16" ht="29.25" customHeight="1" x14ac:dyDescent="0.4">
      <c r="A173" s="423" t="s">
        <v>171</v>
      </c>
      <c r="B173" s="424"/>
      <c r="C173" s="424"/>
      <c r="D173" s="424"/>
      <c r="E173" s="424"/>
      <c r="F173" s="424"/>
      <c r="G173" s="425"/>
      <c r="H173" s="443" t="s">
        <v>372</v>
      </c>
      <c r="I173" s="444"/>
      <c r="J173" s="444"/>
      <c r="K173" s="444"/>
      <c r="L173" s="444"/>
      <c r="M173" s="444"/>
      <c r="N173" s="444"/>
      <c r="O173" s="444"/>
      <c r="P173" s="445"/>
    </row>
    <row r="174" spans="1:16" ht="44.25" customHeight="1" x14ac:dyDescent="0.4">
      <c r="A174" s="423" t="s">
        <v>193</v>
      </c>
      <c r="B174" s="424"/>
      <c r="C174" s="424"/>
      <c r="D174" s="424"/>
      <c r="E174" s="424"/>
      <c r="F174" s="424"/>
      <c r="G174" s="425"/>
      <c r="H174" s="426" t="s">
        <v>373</v>
      </c>
      <c r="I174" s="427"/>
      <c r="J174" s="427"/>
      <c r="K174" s="427"/>
      <c r="L174" s="427"/>
      <c r="M174" s="427"/>
      <c r="N174" s="427"/>
      <c r="O174" s="427"/>
      <c r="P174" s="428"/>
    </row>
    <row r="175" spans="1:16" ht="44.25" customHeight="1" x14ac:dyDescent="0.4">
      <c r="A175" s="423" t="s">
        <v>172</v>
      </c>
      <c r="B175" s="424"/>
      <c r="C175" s="424"/>
      <c r="D175" s="424"/>
      <c r="E175" s="424"/>
      <c r="F175" s="424"/>
      <c r="G175" s="425"/>
      <c r="H175" s="426" t="s">
        <v>54</v>
      </c>
      <c r="I175" s="427"/>
      <c r="J175" s="427"/>
      <c r="K175" s="427"/>
      <c r="L175" s="427"/>
      <c r="M175" s="427"/>
      <c r="N175" s="427"/>
      <c r="O175" s="427"/>
      <c r="P175" s="428"/>
    </row>
    <row r="176" spans="1:16" ht="44.25" customHeight="1" x14ac:dyDescent="0.4">
      <c r="A176" s="423" t="s">
        <v>279</v>
      </c>
      <c r="B176" s="424"/>
      <c r="C176" s="424"/>
      <c r="D176" s="424"/>
      <c r="E176" s="424"/>
      <c r="F176" s="424"/>
      <c r="G176" s="425"/>
      <c r="H176" s="426" t="s">
        <v>83</v>
      </c>
      <c r="I176" s="427"/>
      <c r="J176" s="427"/>
      <c r="K176" s="427"/>
      <c r="L176" s="427"/>
      <c r="M176" s="427"/>
      <c r="N176" s="427"/>
      <c r="O176" s="427"/>
      <c r="P176" s="428"/>
    </row>
    <row r="177" spans="1:16" ht="44.25" customHeight="1" x14ac:dyDescent="0.4">
      <c r="A177" s="412" t="s">
        <v>194</v>
      </c>
      <c r="B177" s="413"/>
      <c r="C177" s="413"/>
      <c r="D177" s="413"/>
      <c r="E177" s="413"/>
      <c r="F177" s="413"/>
      <c r="G177" s="414"/>
      <c r="H177" s="426" t="s">
        <v>371</v>
      </c>
      <c r="I177" s="427"/>
      <c r="J177" s="427"/>
      <c r="K177" s="427"/>
      <c r="L177" s="427"/>
      <c r="M177" s="427"/>
      <c r="N177" s="427"/>
      <c r="O177" s="427"/>
      <c r="P177" s="428"/>
    </row>
    <row r="178" spans="1:16" ht="36.75" customHeight="1" x14ac:dyDescent="0.25">
      <c r="A178" s="418"/>
      <c r="B178" s="418"/>
      <c r="C178" s="418"/>
      <c r="D178" s="418"/>
      <c r="E178" s="418"/>
      <c r="F178" s="418"/>
      <c r="G178" s="418"/>
      <c r="H178" s="418"/>
      <c r="I178" s="418"/>
      <c r="J178" s="418"/>
      <c r="K178" s="418"/>
      <c r="L178" s="418"/>
      <c r="M178" s="418"/>
      <c r="N178" s="418"/>
      <c r="O178" s="418"/>
      <c r="P178" s="418"/>
    </row>
    <row r="179" spans="1:16" ht="36.75" customHeight="1" x14ac:dyDescent="0.25">
      <c r="A179" s="422" t="s">
        <v>195</v>
      </c>
      <c r="B179" s="419" t="s">
        <v>196</v>
      </c>
      <c r="C179" s="420"/>
      <c r="D179" s="420"/>
      <c r="E179" s="420"/>
      <c r="F179" s="421"/>
      <c r="G179" s="419" t="s">
        <v>5</v>
      </c>
      <c r="H179" s="421"/>
      <c r="I179" s="419" t="s">
        <v>197</v>
      </c>
      <c r="J179" s="421"/>
      <c r="K179" s="419" t="s">
        <v>11</v>
      </c>
      <c r="L179" s="421"/>
      <c r="M179" s="422" t="s">
        <v>198</v>
      </c>
      <c r="N179" s="419" t="s">
        <v>184</v>
      </c>
      <c r="O179" s="421"/>
      <c r="P179" s="422" t="s">
        <v>8</v>
      </c>
    </row>
    <row r="180" spans="1:16" ht="36.75" customHeight="1" x14ac:dyDescent="0.25">
      <c r="A180" s="422"/>
      <c r="B180" s="422" t="s">
        <v>4</v>
      </c>
      <c r="C180" s="419" t="s">
        <v>199</v>
      </c>
      <c r="D180" s="421"/>
      <c r="E180" s="422" t="s">
        <v>178</v>
      </c>
      <c r="F180" s="435" t="s">
        <v>200</v>
      </c>
      <c r="G180" s="422" t="s">
        <v>6</v>
      </c>
      <c r="H180" s="422" t="s">
        <v>7</v>
      </c>
      <c r="I180" s="422" t="s">
        <v>259</v>
      </c>
      <c r="J180" s="422" t="s">
        <v>253</v>
      </c>
      <c r="K180" s="422" t="s">
        <v>177</v>
      </c>
      <c r="L180" s="422" t="s">
        <v>203</v>
      </c>
      <c r="M180" s="422"/>
      <c r="N180" s="435" t="s">
        <v>106</v>
      </c>
      <c r="O180" s="435" t="s">
        <v>185</v>
      </c>
      <c r="P180" s="422"/>
    </row>
    <row r="181" spans="1:16" ht="89.25" customHeight="1" x14ac:dyDescent="0.25">
      <c r="A181" s="422"/>
      <c r="B181" s="422"/>
      <c r="C181" s="225" t="s">
        <v>201</v>
      </c>
      <c r="D181" s="225" t="s">
        <v>202</v>
      </c>
      <c r="E181" s="422"/>
      <c r="F181" s="436"/>
      <c r="G181" s="422"/>
      <c r="H181" s="422"/>
      <c r="I181" s="422"/>
      <c r="J181" s="422"/>
      <c r="K181" s="422"/>
      <c r="L181" s="422"/>
      <c r="M181" s="422"/>
      <c r="N181" s="436"/>
      <c r="O181" s="436"/>
      <c r="P181" s="422"/>
    </row>
    <row r="182" spans="1:16" ht="198.75" customHeight="1" x14ac:dyDescent="0.25">
      <c r="A182" s="144">
        <v>1</v>
      </c>
      <c r="B182" s="131" t="s">
        <v>375</v>
      </c>
      <c r="C182" s="131" t="s">
        <v>376</v>
      </c>
      <c r="D182" s="131" t="s">
        <v>377</v>
      </c>
      <c r="E182" s="264" t="s">
        <v>605</v>
      </c>
      <c r="F182" s="131" t="s">
        <v>378</v>
      </c>
      <c r="G182" s="132">
        <v>43466</v>
      </c>
      <c r="H182" s="132">
        <v>43830</v>
      </c>
      <c r="I182" s="145">
        <v>20835.439999999999</v>
      </c>
      <c r="J182" s="145">
        <v>21864</v>
      </c>
      <c r="K182" s="146">
        <f>J182-I182</f>
        <v>1028.5600000000013</v>
      </c>
      <c r="L182" s="133">
        <f>IFERROR(K182/I182*100,0)</f>
        <v>4.9365888121393233</v>
      </c>
      <c r="M182" s="278">
        <f>IFERROR(J182/$J$183*100,0)</f>
        <v>100</v>
      </c>
      <c r="N182" s="176">
        <f>J182</f>
        <v>21864</v>
      </c>
      <c r="O182" s="180">
        <f>IFERROR(N182/J182*100,)</f>
        <v>100</v>
      </c>
      <c r="P182" s="279" t="s">
        <v>328</v>
      </c>
    </row>
    <row r="183" spans="1:16" ht="36.75" customHeight="1" x14ac:dyDescent="0.4">
      <c r="A183" s="432" t="s">
        <v>3</v>
      </c>
      <c r="B183" s="433"/>
      <c r="C183" s="433"/>
      <c r="D183" s="433"/>
      <c r="E183" s="433"/>
      <c r="F183" s="433"/>
      <c r="G183" s="433"/>
      <c r="H183" s="434"/>
      <c r="I183" s="147">
        <f>SUM(I182:I182)</f>
        <v>20835.439999999999</v>
      </c>
      <c r="J183" s="147">
        <f>SUM(J182:J182)</f>
        <v>21864</v>
      </c>
      <c r="K183" s="178">
        <f>J183-I183</f>
        <v>1028.5600000000013</v>
      </c>
      <c r="L183" s="179">
        <f>IFERROR(K183/I183*100,0)</f>
        <v>4.9365888121393233</v>
      </c>
      <c r="M183" s="277">
        <f>IFERROR(J183/$J$183*100,0)</f>
        <v>100</v>
      </c>
      <c r="N183" s="177">
        <f>SUM(N182:N182)</f>
        <v>21864</v>
      </c>
      <c r="O183" s="148">
        <f>IFERROR(N183/J183*100,)</f>
        <v>100</v>
      </c>
      <c r="P183" s="148"/>
    </row>
    <row r="184" spans="1:16" ht="36.75" customHeight="1" x14ac:dyDescent="0.4">
      <c r="A184" s="245" t="s">
        <v>130</v>
      </c>
      <c r="B184" s="245"/>
      <c r="C184" s="245"/>
      <c r="D184" s="245"/>
      <c r="E184" s="245"/>
      <c r="F184" s="245"/>
      <c r="G184" s="245"/>
      <c r="H184" s="245"/>
      <c r="I184" s="247">
        <f>'Quadro Geral'!I14</f>
        <v>20835.439999999999</v>
      </c>
      <c r="J184" s="247">
        <f>'Quadro Geral'!J14</f>
        <v>21864</v>
      </c>
      <c r="K184" s="245"/>
      <c r="L184" s="245"/>
      <c r="M184" s="245"/>
      <c r="N184" s="245">
        <f>'Quadro Geral'!J14</f>
        <v>21864</v>
      </c>
      <c r="O184" s="245"/>
      <c r="P184" s="245"/>
    </row>
    <row r="185" spans="1:16" ht="36.75" customHeight="1" x14ac:dyDescent="0.25">
      <c r="A185" s="412" t="s">
        <v>237</v>
      </c>
      <c r="B185" s="413"/>
      <c r="C185" s="413"/>
      <c r="D185" s="413"/>
      <c r="E185" s="413"/>
      <c r="F185" s="413"/>
      <c r="G185" s="413"/>
      <c r="H185" s="413"/>
      <c r="I185" s="413"/>
      <c r="J185" s="413"/>
      <c r="K185" s="413"/>
      <c r="L185" s="413"/>
      <c r="M185" s="413"/>
      <c r="N185" s="413"/>
      <c r="O185" s="413"/>
      <c r="P185" s="414"/>
    </row>
    <row r="186" spans="1:16" ht="36.75" customHeight="1" x14ac:dyDescent="0.4">
      <c r="A186" s="415"/>
      <c r="B186" s="416"/>
      <c r="C186" s="416"/>
      <c r="D186" s="416"/>
      <c r="E186" s="416"/>
      <c r="F186" s="416"/>
      <c r="G186" s="416"/>
      <c r="H186" s="416"/>
      <c r="I186" s="416"/>
      <c r="J186" s="416"/>
      <c r="K186" s="416"/>
      <c r="L186" s="416"/>
      <c r="M186" s="416"/>
      <c r="N186" s="416"/>
      <c r="O186" s="416"/>
      <c r="P186" s="417"/>
    </row>
    <row r="187" spans="1:16" ht="36.75" customHeight="1" x14ac:dyDescent="0.4">
      <c r="A187" s="228"/>
      <c r="B187" s="228"/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</row>
    <row r="188" spans="1:16" ht="29.25" customHeight="1" x14ac:dyDescent="0.25">
      <c r="A188" s="437" t="s">
        <v>252</v>
      </c>
      <c r="B188" s="438"/>
      <c r="C188" s="438"/>
      <c r="D188" s="438"/>
      <c r="E188" s="438"/>
      <c r="F188" s="438"/>
      <c r="G188" s="438"/>
      <c r="H188" s="438"/>
      <c r="I188" s="438"/>
      <c r="J188" s="438"/>
      <c r="K188" s="438"/>
      <c r="L188" s="438"/>
      <c r="M188" s="438"/>
      <c r="N188" s="438"/>
      <c r="O188" s="438"/>
      <c r="P188" s="439"/>
    </row>
    <row r="189" spans="1:16" ht="29.25" customHeight="1" x14ac:dyDescent="0.4">
      <c r="A189" s="423" t="s">
        <v>165</v>
      </c>
      <c r="B189" s="424"/>
      <c r="C189" s="424"/>
      <c r="D189" s="424"/>
      <c r="E189" s="424"/>
      <c r="F189" s="424"/>
      <c r="G189" s="425"/>
      <c r="H189" s="440" t="s">
        <v>327</v>
      </c>
      <c r="I189" s="441"/>
      <c r="J189" s="441"/>
      <c r="K189" s="441"/>
      <c r="L189" s="441"/>
      <c r="M189" s="441"/>
      <c r="N189" s="441"/>
      <c r="O189" s="441"/>
      <c r="P189" s="442"/>
    </row>
    <row r="190" spans="1:16" ht="29.25" customHeight="1" x14ac:dyDescent="0.4">
      <c r="A190" s="423" t="s">
        <v>170</v>
      </c>
      <c r="B190" s="424"/>
      <c r="C190" s="424"/>
      <c r="D190" s="424"/>
      <c r="E190" s="424"/>
      <c r="F190" s="424"/>
      <c r="G190" s="425"/>
      <c r="H190" s="440" t="s">
        <v>328</v>
      </c>
      <c r="I190" s="441"/>
      <c r="J190" s="441"/>
      <c r="K190" s="441"/>
      <c r="L190" s="441"/>
      <c r="M190" s="441"/>
      <c r="N190" s="441"/>
      <c r="O190" s="441"/>
      <c r="P190" s="442"/>
    </row>
    <row r="191" spans="1:16" ht="29.25" customHeight="1" x14ac:dyDescent="0.4">
      <c r="A191" s="423" t="s">
        <v>192</v>
      </c>
      <c r="B191" s="424"/>
      <c r="C191" s="424"/>
      <c r="D191" s="424"/>
      <c r="E191" s="424"/>
      <c r="F191" s="424"/>
      <c r="G191" s="425"/>
      <c r="H191" s="440" t="s">
        <v>294</v>
      </c>
      <c r="I191" s="441"/>
      <c r="J191" s="441"/>
      <c r="K191" s="441"/>
      <c r="L191" s="441"/>
      <c r="M191" s="441"/>
      <c r="N191" s="441"/>
      <c r="O191" s="441"/>
      <c r="P191" s="442"/>
    </row>
    <row r="192" spans="1:16" ht="54.75" customHeight="1" x14ac:dyDescent="0.4">
      <c r="A192" s="423" t="s">
        <v>171</v>
      </c>
      <c r="B192" s="424"/>
      <c r="C192" s="424"/>
      <c r="D192" s="424"/>
      <c r="E192" s="424"/>
      <c r="F192" s="424"/>
      <c r="G192" s="425"/>
      <c r="H192" s="443" t="s">
        <v>379</v>
      </c>
      <c r="I192" s="444"/>
      <c r="J192" s="444"/>
      <c r="K192" s="444"/>
      <c r="L192" s="444"/>
      <c r="M192" s="444"/>
      <c r="N192" s="444"/>
      <c r="O192" s="444"/>
      <c r="P192" s="445"/>
    </row>
    <row r="193" spans="1:16" ht="54.75" customHeight="1" x14ac:dyDescent="0.4">
      <c r="A193" s="423" t="s">
        <v>193</v>
      </c>
      <c r="B193" s="424"/>
      <c r="C193" s="424"/>
      <c r="D193" s="424"/>
      <c r="E193" s="424"/>
      <c r="F193" s="424"/>
      <c r="G193" s="425"/>
      <c r="H193" s="426" t="s">
        <v>373</v>
      </c>
      <c r="I193" s="427"/>
      <c r="J193" s="427"/>
      <c r="K193" s="427"/>
      <c r="L193" s="427"/>
      <c r="M193" s="427"/>
      <c r="N193" s="427"/>
      <c r="O193" s="427"/>
      <c r="P193" s="428"/>
    </row>
    <row r="194" spans="1:16" ht="54.75" customHeight="1" x14ac:dyDescent="0.4">
      <c r="A194" s="423" t="s">
        <v>172</v>
      </c>
      <c r="B194" s="424"/>
      <c r="C194" s="424"/>
      <c r="D194" s="424"/>
      <c r="E194" s="424"/>
      <c r="F194" s="424"/>
      <c r="G194" s="425"/>
      <c r="H194" s="426" t="s">
        <v>87</v>
      </c>
      <c r="I194" s="427"/>
      <c r="J194" s="427"/>
      <c r="K194" s="427"/>
      <c r="L194" s="427"/>
      <c r="M194" s="427"/>
      <c r="N194" s="427"/>
      <c r="O194" s="427"/>
      <c r="P194" s="428"/>
    </row>
    <row r="195" spans="1:16" ht="54.75" customHeight="1" x14ac:dyDescent="0.4">
      <c r="A195" s="423" t="s">
        <v>279</v>
      </c>
      <c r="B195" s="424"/>
      <c r="C195" s="424"/>
      <c r="D195" s="424"/>
      <c r="E195" s="424"/>
      <c r="F195" s="424"/>
      <c r="G195" s="425"/>
      <c r="H195" s="426" t="s">
        <v>83</v>
      </c>
      <c r="I195" s="427"/>
      <c r="J195" s="427"/>
      <c r="K195" s="427"/>
      <c r="L195" s="427"/>
      <c r="M195" s="427"/>
      <c r="N195" s="427"/>
      <c r="O195" s="427"/>
      <c r="P195" s="428"/>
    </row>
    <row r="196" spans="1:16" ht="54.75" customHeight="1" x14ac:dyDescent="0.4">
      <c r="A196" s="412" t="s">
        <v>194</v>
      </c>
      <c r="B196" s="413"/>
      <c r="C196" s="413"/>
      <c r="D196" s="413"/>
      <c r="E196" s="413"/>
      <c r="F196" s="413"/>
      <c r="G196" s="414"/>
      <c r="H196" s="426" t="s">
        <v>371</v>
      </c>
      <c r="I196" s="427"/>
      <c r="J196" s="427"/>
      <c r="K196" s="427"/>
      <c r="L196" s="427"/>
      <c r="M196" s="427"/>
      <c r="N196" s="427"/>
      <c r="O196" s="427"/>
      <c r="P196" s="428"/>
    </row>
    <row r="197" spans="1:16" ht="29.25" customHeight="1" x14ac:dyDescent="0.25">
      <c r="A197" s="418"/>
      <c r="B197" s="418"/>
      <c r="C197" s="418"/>
      <c r="D197" s="418"/>
      <c r="E197" s="418"/>
      <c r="F197" s="418"/>
      <c r="G197" s="418"/>
      <c r="H197" s="418"/>
      <c r="I197" s="418"/>
      <c r="J197" s="418"/>
      <c r="K197" s="418"/>
      <c r="L197" s="418"/>
      <c r="M197" s="418"/>
      <c r="N197" s="418"/>
      <c r="O197" s="418"/>
      <c r="P197" s="418"/>
    </row>
    <row r="198" spans="1:16" ht="29.25" customHeight="1" x14ac:dyDescent="0.25">
      <c r="A198" s="422" t="s">
        <v>195</v>
      </c>
      <c r="B198" s="419" t="s">
        <v>196</v>
      </c>
      <c r="C198" s="420"/>
      <c r="D198" s="420"/>
      <c r="E198" s="420"/>
      <c r="F198" s="421"/>
      <c r="G198" s="419" t="s">
        <v>5</v>
      </c>
      <c r="H198" s="421"/>
      <c r="I198" s="419" t="s">
        <v>197</v>
      </c>
      <c r="J198" s="421"/>
      <c r="K198" s="419" t="s">
        <v>11</v>
      </c>
      <c r="L198" s="421"/>
      <c r="M198" s="422" t="s">
        <v>198</v>
      </c>
      <c r="N198" s="419" t="s">
        <v>184</v>
      </c>
      <c r="O198" s="421"/>
      <c r="P198" s="422" t="s">
        <v>8</v>
      </c>
    </row>
    <row r="199" spans="1:16" ht="29.25" customHeight="1" x14ac:dyDescent="0.25">
      <c r="A199" s="422"/>
      <c r="B199" s="422" t="s">
        <v>4</v>
      </c>
      <c r="C199" s="419" t="s">
        <v>199</v>
      </c>
      <c r="D199" s="421"/>
      <c r="E199" s="422" t="s">
        <v>178</v>
      </c>
      <c r="F199" s="435" t="s">
        <v>200</v>
      </c>
      <c r="G199" s="422" t="s">
        <v>6</v>
      </c>
      <c r="H199" s="422" t="s">
        <v>7</v>
      </c>
      <c r="I199" s="422" t="s">
        <v>259</v>
      </c>
      <c r="J199" s="422" t="s">
        <v>253</v>
      </c>
      <c r="K199" s="422" t="s">
        <v>177</v>
      </c>
      <c r="L199" s="422" t="s">
        <v>203</v>
      </c>
      <c r="M199" s="422"/>
      <c r="N199" s="435" t="s">
        <v>106</v>
      </c>
      <c r="O199" s="435" t="s">
        <v>185</v>
      </c>
      <c r="P199" s="422"/>
    </row>
    <row r="200" spans="1:16" ht="89.25" customHeight="1" x14ac:dyDescent="0.25">
      <c r="A200" s="422"/>
      <c r="B200" s="422"/>
      <c r="C200" s="225" t="s">
        <v>201</v>
      </c>
      <c r="D200" s="225" t="s">
        <v>202</v>
      </c>
      <c r="E200" s="422"/>
      <c r="F200" s="436"/>
      <c r="G200" s="422"/>
      <c r="H200" s="422"/>
      <c r="I200" s="422"/>
      <c r="J200" s="422"/>
      <c r="K200" s="422"/>
      <c r="L200" s="422"/>
      <c r="M200" s="422"/>
      <c r="N200" s="436"/>
      <c r="O200" s="436"/>
      <c r="P200" s="422"/>
    </row>
    <row r="201" spans="1:16" ht="136.5" customHeight="1" x14ac:dyDescent="0.25">
      <c r="A201" s="144">
        <v>1</v>
      </c>
      <c r="B201" s="131" t="s">
        <v>380</v>
      </c>
      <c r="C201" s="131" t="s">
        <v>381</v>
      </c>
      <c r="D201" s="131" t="s">
        <v>377</v>
      </c>
      <c r="E201" s="264" t="s">
        <v>606</v>
      </c>
      <c r="F201" s="131" t="s">
        <v>382</v>
      </c>
      <c r="G201" s="132">
        <v>43466</v>
      </c>
      <c r="H201" s="132">
        <v>43830</v>
      </c>
      <c r="I201" s="145">
        <v>4057.56</v>
      </c>
      <c r="J201" s="145">
        <v>4041</v>
      </c>
      <c r="K201" s="146">
        <f>J201-I201</f>
        <v>-16.559999999999945</v>
      </c>
      <c r="L201" s="133">
        <f>IFERROR(K201/I201*100,0)</f>
        <v>-0.40812705172566632</v>
      </c>
      <c r="M201" s="278">
        <f>IFERROR(J201/$J$202*100,0)</f>
        <v>100</v>
      </c>
      <c r="N201" s="176">
        <f>J201</f>
        <v>4041</v>
      </c>
      <c r="O201" s="180">
        <f>IFERROR(N201/J201*100,)</f>
        <v>100</v>
      </c>
      <c r="P201" s="279" t="s">
        <v>328</v>
      </c>
    </row>
    <row r="202" spans="1:16" ht="29.25" customHeight="1" x14ac:dyDescent="0.4">
      <c r="A202" s="432" t="s">
        <v>3</v>
      </c>
      <c r="B202" s="433"/>
      <c r="C202" s="433"/>
      <c r="D202" s="433"/>
      <c r="E202" s="433"/>
      <c r="F202" s="433"/>
      <c r="G202" s="433"/>
      <c r="H202" s="434"/>
      <c r="I202" s="147">
        <f>SUM(I201:I201)</f>
        <v>4057.56</v>
      </c>
      <c r="J202" s="147">
        <f>SUM(J201:J201)</f>
        <v>4041</v>
      </c>
      <c r="K202" s="178">
        <f>J202-I202</f>
        <v>-16.559999999999945</v>
      </c>
      <c r="L202" s="179">
        <f>IFERROR(K202/I202*100,0)</f>
        <v>-0.40812705172566632</v>
      </c>
      <c r="M202" s="277">
        <f>IFERROR(J202/$J$202*100,0)</f>
        <v>100</v>
      </c>
      <c r="N202" s="177">
        <f>SUM(N201:N201)</f>
        <v>4041</v>
      </c>
      <c r="O202" s="148">
        <f>IFERROR(N202/J202*100,)</f>
        <v>100</v>
      </c>
      <c r="P202" s="148"/>
    </row>
    <row r="203" spans="1:16" ht="29.25" customHeight="1" x14ac:dyDescent="0.4">
      <c r="A203" s="245" t="s">
        <v>130</v>
      </c>
      <c r="B203" s="245"/>
      <c r="C203" s="245"/>
      <c r="D203" s="245"/>
      <c r="E203" s="245"/>
      <c r="F203" s="245"/>
      <c r="G203" s="245"/>
      <c r="H203" s="245"/>
      <c r="I203" s="247">
        <f>'Quadro Geral'!I15</f>
        <v>4057.56</v>
      </c>
      <c r="J203" s="247">
        <f>'Quadro Geral'!J15</f>
        <v>4041</v>
      </c>
      <c r="K203" s="245"/>
      <c r="L203" s="245"/>
      <c r="M203" s="245"/>
      <c r="N203" s="245">
        <f>'Quadro Geral'!J15</f>
        <v>4041</v>
      </c>
      <c r="O203" s="245"/>
      <c r="P203" s="245"/>
    </row>
    <row r="204" spans="1:16" ht="29.25" customHeight="1" x14ac:dyDescent="0.25">
      <c r="A204" s="412" t="s">
        <v>237</v>
      </c>
      <c r="B204" s="413"/>
      <c r="C204" s="413"/>
      <c r="D204" s="413"/>
      <c r="E204" s="413"/>
      <c r="F204" s="413"/>
      <c r="G204" s="413"/>
      <c r="H204" s="413"/>
      <c r="I204" s="413"/>
      <c r="J204" s="413"/>
      <c r="K204" s="413"/>
      <c r="L204" s="413"/>
      <c r="M204" s="413"/>
      <c r="N204" s="413"/>
      <c r="O204" s="413"/>
      <c r="P204" s="414"/>
    </row>
    <row r="205" spans="1:16" ht="29.25" customHeight="1" x14ac:dyDescent="0.4">
      <c r="A205" s="415"/>
      <c r="B205" s="416"/>
      <c r="C205" s="416"/>
      <c r="D205" s="416"/>
      <c r="E205" s="416"/>
      <c r="F205" s="416"/>
      <c r="G205" s="416"/>
      <c r="H205" s="416"/>
      <c r="I205" s="416"/>
      <c r="J205" s="416"/>
      <c r="K205" s="416"/>
      <c r="L205" s="416"/>
      <c r="M205" s="416"/>
      <c r="N205" s="416"/>
      <c r="O205" s="416"/>
      <c r="P205" s="417"/>
    </row>
    <row r="206" spans="1:16" ht="29.25" customHeight="1" x14ac:dyDescent="0.4">
      <c r="A206" s="228"/>
      <c r="B206" s="228"/>
      <c r="C206" s="228"/>
      <c r="D206" s="228"/>
      <c r="E206" s="228"/>
      <c r="F206" s="228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</row>
    <row r="207" spans="1:16" ht="29.25" customHeight="1" x14ac:dyDescent="0.25">
      <c r="A207" s="437" t="s">
        <v>252</v>
      </c>
      <c r="B207" s="438"/>
      <c r="C207" s="438"/>
      <c r="D207" s="438"/>
      <c r="E207" s="438"/>
      <c r="F207" s="438"/>
      <c r="G207" s="438"/>
      <c r="H207" s="438"/>
      <c r="I207" s="438"/>
      <c r="J207" s="438"/>
      <c r="K207" s="438"/>
      <c r="L207" s="438"/>
      <c r="M207" s="438"/>
      <c r="N207" s="438"/>
      <c r="O207" s="438"/>
      <c r="P207" s="439"/>
    </row>
    <row r="208" spans="1:16" ht="29.25" customHeight="1" x14ac:dyDescent="0.4">
      <c r="A208" s="423" t="s">
        <v>165</v>
      </c>
      <c r="B208" s="424"/>
      <c r="C208" s="424"/>
      <c r="D208" s="424"/>
      <c r="E208" s="424"/>
      <c r="F208" s="424"/>
      <c r="G208" s="425"/>
      <c r="H208" s="440" t="s">
        <v>327</v>
      </c>
      <c r="I208" s="441"/>
      <c r="J208" s="441"/>
      <c r="K208" s="441"/>
      <c r="L208" s="441"/>
      <c r="M208" s="441"/>
      <c r="N208" s="441"/>
      <c r="O208" s="441"/>
      <c r="P208" s="442"/>
    </row>
    <row r="209" spans="1:16" ht="29.25" customHeight="1" x14ac:dyDescent="0.4">
      <c r="A209" s="423" t="s">
        <v>170</v>
      </c>
      <c r="B209" s="424"/>
      <c r="C209" s="424"/>
      <c r="D209" s="424"/>
      <c r="E209" s="424"/>
      <c r="F209" s="424"/>
      <c r="G209" s="425"/>
      <c r="H209" s="440" t="s">
        <v>328</v>
      </c>
      <c r="I209" s="441"/>
      <c r="J209" s="441"/>
      <c r="K209" s="441"/>
      <c r="L209" s="441"/>
      <c r="M209" s="441"/>
      <c r="N209" s="441"/>
      <c r="O209" s="441"/>
      <c r="P209" s="442"/>
    </row>
    <row r="210" spans="1:16" ht="29.25" customHeight="1" x14ac:dyDescent="0.4">
      <c r="A210" s="423" t="s">
        <v>192</v>
      </c>
      <c r="B210" s="424"/>
      <c r="C210" s="424"/>
      <c r="D210" s="424"/>
      <c r="E210" s="424"/>
      <c r="F210" s="424"/>
      <c r="G210" s="425"/>
      <c r="H210" s="440" t="s">
        <v>294</v>
      </c>
      <c r="I210" s="441"/>
      <c r="J210" s="441"/>
      <c r="K210" s="441"/>
      <c r="L210" s="441"/>
      <c r="M210" s="441"/>
      <c r="N210" s="441"/>
      <c r="O210" s="441"/>
      <c r="P210" s="442"/>
    </row>
    <row r="211" spans="1:16" ht="29.25" customHeight="1" x14ac:dyDescent="0.4">
      <c r="A211" s="423" t="s">
        <v>171</v>
      </c>
      <c r="B211" s="424"/>
      <c r="C211" s="424"/>
      <c r="D211" s="424"/>
      <c r="E211" s="424"/>
      <c r="F211" s="424"/>
      <c r="G211" s="425"/>
      <c r="H211" s="443" t="s">
        <v>383</v>
      </c>
      <c r="I211" s="444"/>
      <c r="J211" s="444"/>
      <c r="K211" s="444"/>
      <c r="L211" s="444"/>
      <c r="M211" s="444"/>
      <c r="N211" s="444"/>
      <c r="O211" s="444"/>
      <c r="P211" s="445"/>
    </row>
    <row r="212" spans="1:16" ht="29.25" customHeight="1" x14ac:dyDescent="0.4">
      <c r="A212" s="423" t="s">
        <v>193</v>
      </c>
      <c r="B212" s="424"/>
      <c r="C212" s="424"/>
      <c r="D212" s="424"/>
      <c r="E212" s="424"/>
      <c r="F212" s="424"/>
      <c r="G212" s="425"/>
      <c r="H212" s="426" t="s">
        <v>384</v>
      </c>
      <c r="I212" s="427"/>
      <c r="J212" s="427"/>
      <c r="K212" s="427"/>
      <c r="L212" s="427"/>
      <c r="M212" s="427"/>
      <c r="N212" s="427"/>
      <c r="O212" s="427"/>
      <c r="P212" s="428"/>
    </row>
    <row r="213" spans="1:16" ht="29.25" customHeight="1" x14ac:dyDescent="0.4">
      <c r="A213" s="423" t="s">
        <v>172</v>
      </c>
      <c r="B213" s="424"/>
      <c r="C213" s="424"/>
      <c r="D213" s="424"/>
      <c r="E213" s="424"/>
      <c r="F213" s="424"/>
      <c r="G213" s="425"/>
      <c r="H213" s="426" t="s">
        <v>64</v>
      </c>
      <c r="I213" s="427"/>
      <c r="J213" s="427"/>
      <c r="K213" s="427"/>
      <c r="L213" s="427"/>
      <c r="M213" s="427"/>
      <c r="N213" s="427"/>
      <c r="O213" s="427"/>
      <c r="P213" s="428"/>
    </row>
    <row r="214" spans="1:16" ht="29.25" customHeight="1" x14ac:dyDescent="0.4">
      <c r="A214" s="423" t="s">
        <v>279</v>
      </c>
      <c r="B214" s="424"/>
      <c r="C214" s="424"/>
      <c r="D214" s="424"/>
      <c r="E214" s="424"/>
      <c r="F214" s="424"/>
      <c r="G214" s="425"/>
      <c r="H214" s="426" t="s">
        <v>53</v>
      </c>
      <c r="I214" s="427"/>
      <c r="J214" s="427"/>
      <c r="K214" s="427"/>
      <c r="L214" s="427"/>
      <c r="M214" s="427"/>
      <c r="N214" s="427"/>
      <c r="O214" s="427"/>
      <c r="P214" s="428"/>
    </row>
    <row r="215" spans="1:16" ht="29.25" customHeight="1" x14ac:dyDescent="0.4">
      <c r="A215" s="412" t="s">
        <v>194</v>
      </c>
      <c r="B215" s="413"/>
      <c r="C215" s="413"/>
      <c r="D215" s="413"/>
      <c r="E215" s="413"/>
      <c r="F215" s="413"/>
      <c r="G215" s="414"/>
      <c r="H215" s="426" t="s">
        <v>385</v>
      </c>
      <c r="I215" s="427"/>
      <c r="J215" s="427"/>
      <c r="K215" s="427"/>
      <c r="L215" s="427"/>
      <c r="M215" s="427"/>
      <c r="N215" s="427"/>
      <c r="O215" s="427"/>
      <c r="P215" s="428"/>
    </row>
    <row r="216" spans="1:16" ht="29.25" customHeight="1" x14ac:dyDescent="0.25">
      <c r="A216" s="418"/>
      <c r="B216" s="418"/>
      <c r="C216" s="418"/>
      <c r="D216" s="418"/>
      <c r="E216" s="418"/>
      <c r="F216" s="418"/>
      <c r="G216" s="418"/>
      <c r="H216" s="418"/>
      <c r="I216" s="418"/>
      <c r="J216" s="418"/>
      <c r="K216" s="418"/>
      <c r="L216" s="418"/>
      <c r="M216" s="418"/>
      <c r="N216" s="418"/>
      <c r="O216" s="418"/>
      <c r="P216" s="418"/>
    </row>
    <row r="217" spans="1:16" ht="29.25" customHeight="1" x14ac:dyDescent="0.25">
      <c r="A217" s="422" t="s">
        <v>195</v>
      </c>
      <c r="B217" s="419" t="s">
        <v>196</v>
      </c>
      <c r="C217" s="420"/>
      <c r="D217" s="420"/>
      <c r="E217" s="420"/>
      <c r="F217" s="421"/>
      <c r="G217" s="419" t="s">
        <v>5</v>
      </c>
      <c r="H217" s="421"/>
      <c r="I217" s="419" t="s">
        <v>197</v>
      </c>
      <c r="J217" s="421"/>
      <c r="K217" s="419" t="s">
        <v>11</v>
      </c>
      <c r="L217" s="421"/>
      <c r="M217" s="422" t="s">
        <v>198</v>
      </c>
      <c r="N217" s="419" t="s">
        <v>184</v>
      </c>
      <c r="O217" s="421"/>
      <c r="P217" s="422" t="s">
        <v>8</v>
      </c>
    </row>
    <row r="218" spans="1:16" ht="29.25" customHeight="1" x14ac:dyDescent="0.25">
      <c r="A218" s="422"/>
      <c r="B218" s="422" t="s">
        <v>4</v>
      </c>
      <c r="C218" s="419" t="s">
        <v>199</v>
      </c>
      <c r="D218" s="421"/>
      <c r="E218" s="422" t="s">
        <v>178</v>
      </c>
      <c r="F218" s="435" t="s">
        <v>200</v>
      </c>
      <c r="G218" s="422" t="s">
        <v>6</v>
      </c>
      <c r="H218" s="422" t="s">
        <v>7</v>
      </c>
      <c r="I218" s="422" t="s">
        <v>259</v>
      </c>
      <c r="J218" s="422" t="s">
        <v>253</v>
      </c>
      <c r="K218" s="422" t="s">
        <v>177</v>
      </c>
      <c r="L218" s="422" t="s">
        <v>203</v>
      </c>
      <c r="M218" s="422"/>
      <c r="N218" s="435" t="s">
        <v>106</v>
      </c>
      <c r="O218" s="435" t="s">
        <v>185</v>
      </c>
      <c r="P218" s="422"/>
    </row>
    <row r="219" spans="1:16" ht="89.25" customHeight="1" x14ac:dyDescent="0.25">
      <c r="A219" s="422"/>
      <c r="B219" s="422"/>
      <c r="C219" s="225" t="s">
        <v>201</v>
      </c>
      <c r="D219" s="225" t="s">
        <v>202</v>
      </c>
      <c r="E219" s="422"/>
      <c r="F219" s="436"/>
      <c r="G219" s="422"/>
      <c r="H219" s="422"/>
      <c r="I219" s="422"/>
      <c r="J219" s="422"/>
      <c r="K219" s="422"/>
      <c r="L219" s="422"/>
      <c r="M219" s="422"/>
      <c r="N219" s="436"/>
      <c r="O219" s="436"/>
      <c r="P219" s="422"/>
    </row>
    <row r="220" spans="1:16" ht="142.5" customHeight="1" x14ac:dyDescent="0.25">
      <c r="A220" s="144">
        <v>1</v>
      </c>
      <c r="B220" s="131" t="s">
        <v>387</v>
      </c>
      <c r="C220" s="131" t="s">
        <v>388</v>
      </c>
      <c r="D220" s="131" t="s">
        <v>389</v>
      </c>
      <c r="E220" s="131" t="s">
        <v>386</v>
      </c>
      <c r="F220" s="131" t="s">
        <v>390</v>
      </c>
      <c r="G220" s="132">
        <v>43466</v>
      </c>
      <c r="H220" s="132">
        <v>43830</v>
      </c>
      <c r="I220" s="145">
        <v>10000</v>
      </c>
      <c r="J220" s="145">
        <v>20000</v>
      </c>
      <c r="K220" s="146">
        <f t="shared" ref="K220:K223" si="22">J220-I220</f>
        <v>10000</v>
      </c>
      <c r="L220" s="133">
        <f t="shared" ref="L220:L223" si="23">IFERROR(K220/I220*100,0)</f>
        <v>100</v>
      </c>
      <c r="M220" s="278">
        <f>IFERROR(J220/$J$224*100,0)</f>
        <v>22.994056036514561</v>
      </c>
      <c r="N220" s="176"/>
      <c r="O220" s="180">
        <f t="shared" ref="O220:O223" si="24">IFERROR(N220/J220*100,)</f>
        <v>0</v>
      </c>
      <c r="P220" s="279" t="s">
        <v>328</v>
      </c>
    </row>
    <row r="221" spans="1:16" ht="142.5" customHeight="1" x14ac:dyDescent="0.25">
      <c r="A221" s="144">
        <v>2</v>
      </c>
      <c r="B221" s="131" t="s">
        <v>391</v>
      </c>
      <c r="C221" s="131" t="s">
        <v>392</v>
      </c>
      <c r="D221" s="131" t="s">
        <v>393</v>
      </c>
      <c r="E221" s="131" t="s">
        <v>394</v>
      </c>
      <c r="F221" s="131" t="s">
        <v>395</v>
      </c>
      <c r="G221" s="132">
        <v>43466</v>
      </c>
      <c r="H221" s="132">
        <v>43830</v>
      </c>
      <c r="I221" s="145">
        <v>24668</v>
      </c>
      <c r="J221" s="145">
        <v>27361</v>
      </c>
      <c r="K221" s="146">
        <f t="shared" si="22"/>
        <v>2693</v>
      </c>
      <c r="L221" s="133">
        <f t="shared" si="23"/>
        <v>10.916977460677801</v>
      </c>
      <c r="M221" s="278">
        <f t="shared" ref="M221:M224" si="25">IFERROR(J221/$J$224*100,0)</f>
        <v>31.457018360753747</v>
      </c>
      <c r="N221" s="176">
        <f>J221</f>
        <v>27361</v>
      </c>
      <c r="O221" s="180">
        <f t="shared" si="24"/>
        <v>100</v>
      </c>
      <c r="P221" s="279" t="s">
        <v>328</v>
      </c>
    </row>
    <row r="222" spans="1:16" ht="142.5" customHeight="1" x14ac:dyDescent="0.25">
      <c r="A222" s="144">
        <v>3</v>
      </c>
      <c r="B222" s="131" t="s">
        <v>396</v>
      </c>
      <c r="C222" s="131" t="s">
        <v>397</v>
      </c>
      <c r="D222" s="131" t="s">
        <v>398</v>
      </c>
      <c r="E222" s="131" t="s">
        <v>399</v>
      </c>
      <c r="F222" s="131" t="s">
        <v>400</v>
      </c>
      <c r="G222" s="132">
        <v>43466</v>
      </c>
      <c r="H222" s="132">
        <v>43830</v>
      </c>
      <c r="I222" s="145">
        <v>7832</v>
      </c>
      <c r="J222" s="145">
        <v>9618</v>
      </c>
      <c r="K222" s="146">
        <f t="shared" si="22"/>
        <v>1786</v>
      </c>
      <c r="L222" s="133">
        <f t="shared" si="23"/>
        <v>22.803881511746678</v>
      </c>
      <c r="M222" s="278">
        <f t="shared" si="25"/>
        <v>11.057841547959853</v>
      </c>
      <c r="N222" s="176"/>
      <c r="O222" s="180">
        <f t="shared" si="24"/>
        <v>0</v>
      </c>
      <c r="P222" s="279" t="s">
        <v>328</v>
      </c>
    </row>
    <row r="223" spans="1:16" ht="216" customHeight="1" x14ac:dyDescent="0.25">
      <c r="A223" s="144">
        <v>4</v>
      </c>
      <c r="B223" s="131" t="s">
        <v>401</v>
      </c>
      <c r="C223" s="131" t="s">
        <v>402</v>
      </c>
      <c r="D223" s="131" t="s">
        <v>403</v>
      </c>
      <c r="E223" s="131" t="s">
        <v>404</v>
      </c>
      <c r="F223" s="131" t="s">
        <v>405</v>
      </c>
      <c r="G223" s="132">
        <v>43466</v>
      </c>
      <c r="H223" s="132">
        <v>43830</v>
      </c>
      <c r="I223" s="145">
        <v>21500</v>
      </c>
      <c r="J223" s="145">
        <v>30000</v>
      </c>
      <c r="K223" s="146">
        <f t="shared" si="22"/>
        <v>8500</v>
      </c>
      <c r="L223" s="133">
        <f t="shared" si="23"/>
        <v>39.534883720930232</v>
      </c>
      <c r="M223" s="278">
        <f t="shared" si="25"/>
        <v>34.491084054771839</v>
      </c>
      <c r="N223" s="176"/>
      <c r="O223" s="180">
        <f t="shared" si="24"/>
        <v>0</v>
      </c>
      <c r="P223" s="279" t="s">
        <v>328</v>
      </c>
    </row>
    <row r="224" spans="1:16" ht="29.25" customHeight="1" x14ac:dyDescent="0.4">
      <c r="A224" s="432" t="s">
        <v>3</v>
      </c>
      <c r="B224" s="433"/>
      <c r="C224" s="433"/>
      <c r="D224" s="433"/>
      <c r="E224" s="433"/>
      <c r="F224" s="433"/>
      <c r="G224" s="433"/>
      <c r="H224" s="434"/>
      <c r="I224" s="147">
        <f>SUM(I220:I223)</f>
        <v>64000</v>
      </c>
      <c r="J224" s="147">
        <f>SUM(J220:J223)</f>
        <v>86979</v>
      </c>
      <c r="K224" s="178">
        <f>J224-I224</f>
        <v>22979</v>
      </c>
      <c r="L224" s="179">
        <f>IFERROR(K224/I224*100,0)</f>
        <v>35.904687500000001</v>
      </c>
      <c r="M224" s="277">
        <f t="shared" si="25"/>
        <v>100</v>
      </c>
      <c r="N224" s="177">
        <f>SUM(N220:N223)</f>
        <v>27361</v>
      </c>
      <c r="O224" s="148">
        <f>IFERROR(N224/J224*100,)</f>
        <v>31.457018360753747</v>
      </c>
      <c r="P224" s="148"/>
    </row>
    <row r="225" spans="1:16" ht="29.25" customHeight="1" x14ac:dyDescent="0.4">
      <c r="A225" s="245" t="s">
        <v>130</v>
      </c>
      <c r="B225" s="245"/>
      <c r="C225" s="245"/>
      <c r="D225" s="245"/>
      <c r="E225" s="245"/>
      <c r="F225" s="245"/>
      <c r="G225" s="245"/>
      <c r="H225" s="245"/>
      <c r="I225" s="246">
        <f>'Quadro Geral'!I13</f>
        <v>64000</v>
      </c>
      <c r="J225" s="246">
        <f>'Quadro Geral'!J13</f>
        <v>86979</v>
      </c>
      <c r="K225" s="245"/>
      <c r="L225" s="245"/>
      <c r="M225" s="245"/>
      <c r="N225" s="245">
        <f>'Quadro Geral'!K13</f>
        <v>27361</v>
      </c>
      <c r="O225" s="245"/>
      <c r="P225" s="245"/>
    </row>
    <row r="226" spans="1:16" ht="29.25" customHeight="1" x14ac:dyDescent="0.25">
      <c r="A226" s="412" t="s">
        <v>237</v>
      </c>
      <c r="B226" s="413"/>
      <c r="C226" s="413"/>
      <c r="D226" s="413"/>
      <c r="E226" s="413"/>
      <c r="F226" s="413"/>
      <c r="G226" s="413"/>
      <c r="H226" s="413"/>
      <c r="I226" s="413"/>
      <c r="J226" s="413"/>
      <c r="K226" s="413"/>
      <c r="L226" s="413"/>
      <c r="M226" s="413"/>
      <c r="N226" s="413"/>
      <c r="O226" s="413"/>
      <c r="P226" s="414"/>
    </row>
    <row r="227" spans="1:16" ht="29.25" customHeight="1" x14ac:dyDescent="0.4">
      <c r="A227" s="415"/>
      <c r="B227" s="416"/>
      <c r="C227" s="416"/>
      <c r="D227" s="416"/>
      <c r="E227" s="416"/>
      <c r="F227" s="416"/>
      <c r="G227" s="416"/>
      <c r="H227" s="416"/>
      <c r="I227" s="416"/>
      <c r="J227" s="416"/>
      <c r="K227" s="416"/>
      <c r="L227" s="416"/>
      <c r="M227" s="416"/>
      <c r="N227" s="416"/>
      <c r="O227" s="416"/>
      <c r="P227" s="417"/>
    </row>
    <row r="228" spans="1:16" ht="29.25" customHeight="1" x14ac:dyDescent="0.4">
      <c r="A228" s="228"/>
      <c r="B228" s="228"/>
      <c r="C228" s="228"/>
      <c r="D228" s="228"/>
      <c r="E228" s="228"/>
      <c r="F228" s="228"/>
      <c r="G228" s="228"/>
      <c r="H228" s="228"/>
      <c r="I228" s="228"/>
      <c r="J228" s="228"/>
      <c r="K228" s="228"/>
      <c r="L228" s="228"/>
      <c r="M228" s="228"/>
      <c r="N228" s="228"/>
      <c r="O228" s="228"/>
      <c r="P228" s="228"/>
    </row>
    <row r="229" spans="1:16" ht="29.25" customHeight="1" x14ac:dyDescent="0.25">
      <c r="A229" s="437" t="s">
        <v>252</v>
      </c>
      <c r="B229" s="438"/>
      <c r="C229" s="438"/>
      <c r="D229" s="438"/>
      <c r="E229" s="438"/>
      <c r="F229" s="438"/>
      <c r="G229" s="438"/>
      <c r="H229" s="438"/>
      <c r="I229" s="438"/>
      <c r="J229" s="438"/>
      <c r="K229" s="438"/>
      <c r="L229" s="438"/>
      <c r="M229" s="438"/>
      <c r="N229" s="438"/>
      <c r="O229" s="438"/>
      <c r="P229" s="439"/>
    </row>
    <row r="230" spans="1:16" ht="29.25" customHeight="1" x14ac:dyDescent="0.4">
      <c r="A230" s="423" t="s">
        <v>165</v>
      </c>
      <c r="B230" s="424"/>
      <c r="C230" s="424"/>
      <c r="D230" s="424"/>
      <c r="E230" s="424"/>
      <c r="F230" s="424"/>
      <c r="G230" s="425"/>
      <c r="H230" s="440" t="s">
        <v>327</v>
      </c>
      <c r="I230" s="441"/>
      <c r="J230" s="441"/>
      <c r="K230" s="441"/>
      <c r="L230" s="441"/>
      <c r="M230" s="441"/>
      <c r="N230" s="441"/>
      <c r="O230" s="441"/>
      <c r="P230" s="442"/>
    </row>
    <row r="231" spans="1:16" ht="29.25" customHeight="1" x14ac:dyDescent="0.4">
      <c r="A231" s="423" t="s">
        <v>170</v>
      </c>
      <c r="B231" s="424"/>
      <c r="C231" s="424"/>
      <c r="D231" s="424"/>
      <c r="E231" s="424"/>
      <c r="F231" s="424"/>
      <c r="G231" s="425"/>
      <c r="H231" s="440" t="s">
        <v>406</v>
      </c>
      <c r="I231" s="441"/>
      <c r="J231" s="441"/>
      <c r="K231" s="441"/>
      <c r="L231" s="441"/>
      <c r="M231" s="441"/>
      <c r="N231" s="441"/>
      <c r="O231" s="441"/>
      <c r="P231" s="442"/>
    </row>
    <row r="232" spans="1:16" ht="29.25" customHeight="1" x14ac:dyDescent="0.4">
      <c r="A232" s="423" t="s">
        <v>192</v>
      </c>
      <c r="B232" s="424"/>
      <c r="C232" s="424"/>
      <c r="D232" s="424"/>
      <c r="E232" s="424"/>
      <c r="F232" s="424"/>
      <c r="G232" s="425"/>
      <c r="H232" s="440" t="s">
        <v>294</v>
      </c>
      <c r="I232" s="441"/>
      <c r="J232" s="441"/>
      <c r="K232" s="441"/>
      <c r="L232" s="441"/>
      <c r="M232" s="441"/>
      <c r="N232" s="441"/>
      <c r="O232" s="441"/>
      <c r="P232" s="442"/>
    </row>
    <row r="233" spans="1:16" ht="29.25" customHeight="1" x14ac:dyDescent="0.4">
      <c r="A233" s="423" t="s">
        <v>171</v>
      </c>
      <c r="B233" s="424"/>
      <c r="C233" s="424"/>
      <c r="D233" s="424"/>
      <c r="E233" s="424"/>
      <c r="F233" s="424"/>
      <c r="G233" s="425"/>
      <c r="H233" s="443" t="s">
        <v>407</v>
      </c>
      <c r="I233" s="444"/>
      <c r="J233" s="444"/>
      <c r="K233" s="444"/>
      <c r="L233" s="444"/>
      <c r="M233" s="444"/>
      <c r="N233" s="444"/>
      <c r="O233" s="444"/>
      <c r="P233" s="445"/>
    </row>
    <row r="234" spans="1:16" ht="29.25" customHeight="1" x14ac:dyDescent="0.4">
      <c r="A234" s="423" t="s">
        <v>193</v>
      </c>
      <c r="B234" s="424"/>
      <c r="C234" s="424"/>
      <c r="D234" s="424"/>
      <c r="E234" s="424"/>
      <c r="F234" s="424"/>
      <c r="G234" s="425"/>
      <c r="H234" s="426" t="s">
        <v>408</v>
      </c>
      <c r="I234" s="427"/>
      <c r="J234" s="427"/>
      <c r="K234" s="427"/>
      <c r="L234" s="427"/>
      <c r="M234" s="427"/>
      <c r="N234" s="427"/>
      <c r="O234" s="427"/>
      <c r="P234" s="428"/>
    </row>
    <row r="235" spans="1:16" ht="29.25" customHeight="1" x14ac:dyDescent="0.4">
      <c r="A235" s="423" t="s">
        <v>172</v>
      </c>
      <c r="B235" s="424"/>
      <c r="C235" s="424"/>
      <c r="D235" s="424"/>
      <c r="E235" s="424"/>
      <c r="F235" s="424"/>
      <c r="G235" s="425"/>
      <c r="H235" s="426" t="s">
        <v>54</v>
      </c>
      <c r="I235" s="427"/>
      <c r="J235" s="427"/>
      <c r="K235" s="427"/>
      <c r="L235" s="427"/>
      <c r="M235" s="427"/>
      <c r="N235" s="427"/>
      <c r="O235" s="427"/>
      <c r="P235" s="428"/>
    </row>
    <row r="236" spans="1:16" ht="29.25" customHeight="1" x14ac:dyDescent="0.4">
      <c r="A236" s="423" t="s">
        <v>279</v>
      </c>
      <c r="B236" s="424"/>
      <c r="C236" s="424"/>
      <c r="D236" s="424"/>
      <c r="E236" s="424"/>
      <c r="F236" s="424"/>
      <c r="G236" s="425"/>
      <c r="H236" s="426" t="s">
        <v>77</v>
      </c>
      <c r="I236" s="427"/>
      <c r="J236" s="427"/>
      <c r="K236" s="427"/>
      <c r="L236" s="427"/>
      <c r="M236" s="427"/>
      <c r="N236" s="427"/>
      <c r="O236" s="427"/>
      <c r="P236" s="428"/>
    </row>
    <row r="237" spans="1:16" ht="29.25" customHeight="1" x14ac:dyDescent="0.4">
      <c r="A237" s="412" t="s">
        <v>194</v>
      </c>
      <c r="B237" s="413"/>
      <c r="C237" s="413"/>
      <c r="D237" s="413"/>
      <c r="E237" s="413"/>
      <c r="F237" s="413"/>
      <c r="G237" s="414"/>
      <c r="H237" s="426" t="s">
        <v>374</v>
      </c>
      <c r="I237" s="427"/>
      <c r="J237" s="427"/>
      <c r="K237" s="427"/>
      <c r="L237" s="427"/>
      <c r="M237" s="427"/>
      <c r="N237" s="427"/>
      <c r="O237" s="427"/>
      <c r="P237" s="428"/>
    </row>
    <row r="238" spans="1:16" ht="29.25" customHeight="1" x14ac:dyDescent="0.25">
      <c r="A238" s="418"/>
      <c r="B238" s="418"/>
      <c r="C238" s="418"/>
      <c r="D238" s="418"/>
      <c r="E238" s="418"/>
      <c r="F238" s="418"/>
      <c r="G238" s="418"/>
      <c r="H238" s="418"/>
      <c r="I238" s="418"/>
      <c r="J238" s="418"/>
      <c r="K238" s="418"/>
      <c r="L238" s="418"/>
      <c r="M238" s="418"/>
      <c r="N238" s="418"/>
      <c r="O238" s="418"/>
      <c r="P238" s="418"/>
    </row>
    <row r="239" spans="1:16" ht="29.25" customHeight="1" x14ac:dyDescent="0.25">
      <c r="A239" s="422" t="s">
        <v>195</v>
      </c>
      <c r="B239" s="419" t="s">
        <v>196</v>
      </c>
      <c r="C239" s="420"/>
      <c r="D239" s="420"/>
      <c r="E239" s="420"/>
      <c r="F239" s="421"/>
      <c r="G239" s="419" t="s">
        <v>5</v>
      </c>
      <c r="H239" s="421"/>
      <c r="I239" s="419" t="s">
        <v>197</v>
      </c>
      <c r="J239" s="421"/>
      <c r="K239" s="419" t="s">
        <v>11</v>
      </c>
      <c r="L239" s="421"/>
      <c r="M239" s="422" t="s">
        <v>198</v>
      </c>
      <c r="N239" s="419" t="s">
        <v>184</v>
      </c>
      <c r="O239" s="421"/>
      <c r="P239" s="422" t="s">
        <v>8</v>
      </c>
    </row>
    <row r="240" spans="1:16" ht="29.25" customHeight="1" x14ac:dyDescent="0.25">
      <c r="A240" s="422"/>
      <c r="B240" s="422" t="s">
        <v>4</v>
      </c>
      <c r="C240" s="419" t="s">
        <v>199</v>
      </c>
      <c r="D240" s="421"/>
      <c r="E240" s="422" t="s">
        <v>178</v>
      </c>
      <c r="F240" s="435" t="s">
        <v>200</v>
      </c>
      <c r="G240" s="422" t="s">
        <v>6</v>
      </c>
      <c r="H240" s="422" t="s">
        <v>7</v>
      </c>
      <c r="I240" s="422" t="s">
        <v>259</v>
      </c>
      <c r="J240" s="422" t="s">
        <v>253</v>
      </c>
      <c r="K240" s="422" t="s">
        <v>177</v>
      </c>
      <c r="L240" s="422" t="s">
        <v>203</v>
      </c>
      <c r="M240" s="422"/>
      <c r="N240" s="435" t="s">
        <v>106</v>
      </c>
      <c r="O240" s="435" t="s">
        <v>185</v>
      </c>
      <c r="P240" s="422"/>
    </row>
    <row r="241" spans="1:16" ht="89.25" customHeight="1" x14ac:dyDescent="0.25">
      <c r="A241" s="422"/>
      <c r="B241" s="422"/>
      <c r="C241" s="225" t="s">
        <v>201</v>
      </c>
      <c r="D241" s="225" t="s">
        <v>202</v>
      </c>
      <c r="E241" s="422"/>
      <c r="F241" s="436"/>
      <c r="G241" s="422"/>
      <c r="H241" s="422"/>
      <c r="I241" s="422"/>
      <c r="J241" s="422"/>
      <c r="K241" s="422"/>
      <c r="L241" s="422"/>
      <c r="M241" s="422"/>
      <c r="N241" s="436"/>
      <c r="O241" s="436"/>
      <c r="P241" s="422"/>
    </row>
    <row r="242" spans="1:16" ht="147.75" customHeight="1" x14ac:dyDescent="0.25">
      <c r="A242" s="144">
        <v>1</v>
      </c>
      <c r="B242" s="131" t="s">
        <v>391</v>
      </c>
      <c r="C242" s="131" t="s">
        <v>392</v>
      </c>
      <c r="D242" s="131" t="s">
        <v>409</v>
      </c>
      <c r="E242" s="131" t="s">
        <v>410</v>
      </c>
      <c r="F242" s="131" t="s">
        <v>411</v>
      </c>
      <c r="G242" s="132">
        <v>43466</v>
      </c>
      <c r="H242" s="132">
        <v>43830</v>
      </c>
      <c r="I242" s="145">
        <v>284000</v>
      </c>
      <c r="J242" s="145">
        <v>298026</v>
      </c>
      <c r="K242" s="146">
        <f>J242-I242</f>
        <v>14026</v>
      </c>
      <c r="L242" s="133">
        <f>IFERROR(K242/I242*100,0)</f>
        <v>4.9387323943661974</v>
      </c>
      <c r="M242" s="278">
        <f>IFERROR(J242/$J$248*100,0)</f>
        <v>86.037454783755933</v>
      </c>
      <c r="N242" s="176">
        <f>J242</f>
        <v>298026</v>
      </c>
      <c r="O242" s="180">
        <f>IFERROR(N242/J242*100,)</f>
        <v>100</v>
      </c>
      <c r="P242" s="279" t="s">
        <v>406</v>
      </c>
    </row>
    <row r="243" spans="1:16" ht="147.75" customHeight="1" x14ac:dyDescent="0.25">
      <c r="A243" s="144">
        <v>2</v>
      </c>
      <c r="B243" s="131" t="s">
        <v>396</v>
      </c>
      <c r="C243" s="131" t="s">
        <v>397</v>
      </c>
      <c r="D243" s="131" t="s">
        <v>412</v>
      </c>
      <c r="E243" s="131" t="s">
        <v>399</v>
      </c>
      <c r="F243" s="131" t="s">
        <v>400</v>
      </c>
      <c r="G243" s="132">
        <v>43466</v>
      </c>
      <c r="H243" s="132">
        <v>43830</v>
      </c>
      <c r="I243" s="145">
        <v>26420</v>
      </c>
      <c r="J243" s="145">
        <v>28125</v>
      </c>
      <c r="K243" s="146">
        <f t="shared" ref="K243:K247" si="26">J243-I243</f>
        <v>1705</v>
      </c>
      <c r="L243" s="133">
        <f t="shared" ref="L243:L247" si="27">IFERROR(K243/I243*100,0)</f>
        <v>6.4534443603330809</v>
      </c>
      <c r="M243" s="278">
        <f t="shared" ref="M243:M247" si="28">IFERROR(J243/$J$248*100,0)</f>
        <v>8.1194372833012416</v>
      </c>
      <c r="N243" s="176"/>
      <c r="O243" s="180">
        <f t="shared" ref="O243:O247" si="29">IFERROR(N243/J243*100,)</f>
        <v>0</v>
      </c>
      <c r="P243" s="279" t="s">
        <v>406</v>
      </c>
    </row>
    <row r="244" spans="1:16" ht="192.75" customHeight="1" x14ac:dyDescent="0.25">
      <c r="A244" s="144">
        <v>3</v>
      </c>
      <c r="B244" s="131" t="s">
        <v>413</v>
      </c>
      <c r="C244" s="131" t="s">
        <v>414</v>
      </c>
      <c r="D244" s="131" t="s">
        <v>415</v>
      </c>
      <c r="E244" s="131" t="s">
        <v>416</v>
      </c>
      <c r="F244" s="131" t="s">
        <v>417</v>
      </c>
      <c r="G244" s="132">
        <v>43466</v>
      </c>
      <c r="H244" s="132">
        <v>43830</v>
      </c>
      <c r="I244" s="145">
        <v>17500</v>
      </c>
      <c r="J244" s="145">
        <v>6840</v>
      </c>
      <c r="K244" s="146">
        <f t="shared" si="26"/>
        <v>-10660</v>
      </c>
      <c r="L244" s="133">
        <f t="shared" si="27"/>
        <v>-60.914285714285711</v>
      </c>
      <c r="M244" s="278">
        <f t="shared" si="28"/>
        <v>1.9746471472988618</v>
      </c>
      <c r="N244" s="176"/>
      <c r="O244" s="180">
        <f t="shared" si="29"/>
        <v>0</v>
      </c>
      <c r="P244" s="279" t="s">
        <v>406</v>
      </c>
    </row>
    <row r="245" spans="1:16" ht="147.75" customHeight="1" x14ac:dyDescent="0.25">
      <c r="A245" s="144">
        <v>4</v>
      </c>
      <c r="B245" s="131" t="s">
        <v>418</v>
      </c>
      <c r="C245" s="131" t="s">
        <v>296</v>
      </c>
      <c r="D245" s="131" t="s">
        <v>419</v>
      </c>
      <c r="E245" s="131" t="s">
        <v>420</v>
      </c>
      <c r="F245" s="131" t="s">
        <v>421</v>
      </c>
      <c r="G245" s="132">
        <v>43466</v>
      </c>
      <c r="H245" s="132">
        <v>43830</v>
      </c>
      <c r="I245" s="145">
        <v>8000</v>
      </c>
      <c r="J245" s="145">
        <v>5400</v>
      </c>
      <c r="K245" s="146">
        <f t="shared" si="26"/>
        <v>-2600</v>
      </c>
      <c r="L245" s="133">
        <f t="shared" si="27"/>
        <v>-32.5</v>
      </c>
      <c r="M245" s="278">
        <f t="shared" si="28"/>
        <v>1.5589319583938381</v>
      </c>
      <c r="N245" s="176"/>
      <c r="O245" s="180">
        <f t="shared" si="29"/>
        <v>0</v>
      </c>
      <c r="P245" s="279" t="s">
        <v>406</v>
      </c>
    </row>
    <row r="246" spans="1:16" ht="153.75" customHeight="1" x14ac:dyDescent="0.25">
      <c r="A246" s="239">
        <v>5</v>
      </c>
      <c r="B246" s="131" t="s">
        <v>578</v>
      </c>
      <c r="C246" s="131" t="s">
        <v>589</v>
      </c>
      <c r="D246" s="131" t="s">
        <v>594</v>
      </c>
      <c r="E246" s="131" t="s">
        <v>420</v>
      </c>
      <c r="F246" s="131" t="s">
        <v>417</v>
      </c>
      <c r="G246" s="132">
        <v>43466</v>
      </c>
      <c r="H246" s="132">
        <v>43830</v>
      </c>
      <c r="I246" s="145">
        <v>0</v>
      </c>
      <c r="J246" s="145">
        <v>5000</v>
      </c>
      <c r="K246" s="146">
        <f t="shared" si="26"/>
        <v>5000</v>
      </c>
      <c r="L246" s="133">
        <f t="shared" si="27"/>
        <v>0</v>
      </c>
      <c r="M246" s="278">
        <f t="shared" si="28"/>
        <v>1.4434555170313317</v>
      </c>
      <c r="N246" s="176"/>
      <c r="O246" s="180">
        <f t="shared" si="29"/>
        <v>0</v>
      </c>
      <c r="P246" s="279" t="s">
        <v>406</v>
      </c>
    </row>
    <row r="247" spans="1:16" ht="153.75" customHeight="1" x14ac:dyDescent="0.25">
      <c r="A247" s="144">
        <v>6</v>
      </c>
      <c r="B247" s="131" t="s">
        <v>459</v>
      </c>
      <c r="C247" s="131" t="s">
        <v>460</v>
      </c>
      <c r="D247" s="131" t="s">
        <v>461</v>
      </c>
      <c r="E247" s="131" t="s">
        <v>462</v>
      </c>
      <c r="F247" s="131" t="s">
        <v>450</v>
      </c>
      <c r="G247" s="132">
        <v>43466</v>
      </c>
      <c r="H247" s="132">
        <v>43830</v>
      </c>
      <c r="I247" s="145">
        <v>0</v>
      </c>
      <c r="J247" s="145">
        <v>3000</v>
      </c>
      <c r="K247" s="146">
        <f t="shared" si="26"/>
        <v>3000</v>
      </c>
      <c r="L247" s="133">
        <f t="shared" si="27"/>
        <v>0</v>
      </c>
      <c r="M247" s="278">
        <f t="shared" si="28"/>
        <v>0.86607331021879896</v>
      </c>
      <c r="N247" s="176"/>
      <c r="O247" s="180">
        <f t="shared" si="29"/>
        <v>0</v>
      </c>
      <c r="P247" s="279" t="s">
        <v>406</v>
      </c>
    </row>
    <row r="248" spans="1:16" ht="29.25" customHeight="1" x14ac:dyDescent="0.4">
      <c r="A248" s="432" t="s">
        <v>3</v>
      </c>
      <c r="B248" s="433"/>
      <c r="C248" s="433"/>
      <c r="D248" s="433"/>
      <c r="E248" s="433"/>
      <c r="F248" s="433"/>
      <c r="G248" s="433"/>
      <c r="H248" s="434"/>
      <c r="I248" s="147">
        <f>SUM(I242:I247)</f>
        <v>335920</v>
      </c>
      <c r="J248" s="147">
        <f>SUM(J242:J247)</f>
        <v>346391</v>
      </c>
      <c r="K248" s="178">
        <f>J248-I248</f>
        <v>10471</v>
      </c>
      <c r="L248" s="179">
        <f>IFERROR(K248/I248*100,0)</f>
        <v>3.1171112169564181</v>
      </c>
      <c r="M248" s="277">
        <f>SUM(M242:M247)</f>
        <v>100.00000000000001</v>
      </c>
      <c r="N248" s="177">
        <f>SUM(N242:N247)</f>
        <v>298026</v>
      </c>
      <c r="O248" s="148">
        <f>IFERROR(N248/J248*100,)</f>
        <v>86.037454783755933</v>
      </c>
      <c r="P248" s="148"/>
    </row>
    <row r="249" spans="1:16" ht="29.25" customHeight="1" x14ac:dyDescent="0.4">
      <c r="A249" s="245" t="s">
        <v>130</v>
      </c>
      <c r="B249" s="245"/>
      <c r="C249" s="245"/>
      <c r="D249" s="245"/>
      <c r="E249" s="245"/>
      <c r="F249" s="245"/>
      <c r="G249" s="245"/>
      <c r="H249" s="245"/>
      <c r="I249" s="246">
        <f>'Quadro Geral'!I12</f>
        <v>335920</v>
      </c>
      <c r="J249" s="246">
        <f>'Quadro Geral'!J12</f>
        <v>346391</v>
      </c>
      <c r="K249" s="245"/>
      <c r="L249" s="245"/>
      <c r="M249" s="245"/>
      <c r="N249" s="245">
        <f>'Quadro Geral'!K12</f>
        <v>298026</v>
      </c>
      <c r="O249" s="245"/>
      <c r="P249" s="245"/>
    </row>
    <row r="250" spans="1:16" ht="29.25" customHeight="1" x14ac:dyDescent="0.25">
      <c r="A250" s="412" t="s">
        <v>237</v>
      </c>
      <c r="B250" s="413"/>
      <c r="C250" s="413"/>
      <c r="D250" s="413"/>
      <c r="E250" s="413"/>
      <c r="F250" s="413"/>
      <c r="G250" s="413"/>
      <c r="H250" s="413"/>
      <c r="I250" s="413"/>
      <c r="J250" s="413"/>
      <c r="K250" s="413"/>
      <c r="L250" s="413"/>
      <c r="M250" s="413"/>
      <c r="N250" s="413"/>
      <c r="O250" s="413"/>
      <c r="P250" s="414"/>
    </row>
    <row r="251" spans="1:16" ht="29.25" customHeight="1" x14ac:dyDescent="0.4">
      <c r="A251" s="415"/>
      <c r="B251" s="416"/>
      <c r="C251" s="416"/>
      <c r="D251" s="416"/>
      <c r="E251" s="416"/>
      <c r="F251" s="416"/>
      <c r="G251" s="416"/>
      <c r="H251" s="416"/>
      <c r="I251" s="416"/>
      <c r="J251" s="416"/>
      <c r="K251" s="416"/>
      <c r="L251" s="416"/>
      <c r="M251" s="416"/>
      <c r="N251" s="416"/>
      <c r="O251" s="416"/>
      <c r="P251" s="417"/>
    </row>
    <row r="252" spans="1:16" ht="29.25" customHeight="1" x14ac:dyDescent="0.4">
      <c r="A252" s="228"/>
      <c r="B252" s="228"/>
      <c r="C252" s="228"/>
      <c r="D252" s="228"/>
      <c r="E252" s="228"/>
      <c r="F252" s="228"/>
      <c r="G252" s="228"/>
      <c r="H252" s="228"/>
      <c r="I252" s="228"/>
      <c r="J252" s="228"/>
      <c r="K252" s="228"/>
      <c r="L252" s="228"/>
      <c r="M252" s="228"/>
      <c r="N252" s="228"/>
      <c r="O252" s="228"/>
      <c r="P252" s="228"/>
    </row>
    <row r="253" spans="1:16" ht="29.25" customHeight="1" x14ac:dyDescent="0.25">
      <c r="A253" s="437" t="s">
        <v>252</v>
      </c>
      <c r="B253" s="438"/>
      <c r="C253" s="438"/>
      <c r="D253" s="438"/>
      <c r="E253" s="438"/>
      <c r="F253" s="438"/>
      <c r="G253" s="438"/>
      <c r="H253" s="438"/>
      <c r="I253" s="438"/>
      <c r="J253" s="438"/>
      <c r="K253" s="438"/>
      <c r="L253" s="438"/>
      <c r="M253" s="438"/>
      <c r="N253" s="438"/>
      <c r="O253" s="438"/>
      <c r="P253" s="439"/>
    </row>
    <row r="254" spans="1:16" ht="29.25" customHeight="1" x14ac:dyDescent="0.4">
      <c r="A254" s="423" t="s">
        <v>165</v>
      </c>
      <c r="B254" s="424"/>
      <c r="C254" s="424"/>
      <c r="D254" s="424"/>
      <c r="E254" s="424"/>
      <c r="F254" s="424"/>
      <c r="G254" s="425"/>
      <c r="H254" s="440" t="s">
        <v>327</v>
      </c>
      <c r="I254" s="441"/>
      <c r="J254" s="441"/>
      <c r="K254" s="441"/>
      <c r="L254" s="441"/>
      <c r="M254" s="441"/>
      <c r="N254" s="441"/>
      <c r="O254" s="441"/>
      <c r="P254" s="442"/>
    </row>
    <row r="255" spans="1:16" ht="29.25" customHeight="1" x14ac:dyDescent="0.4">
      <c r="A255" s="423" t="s">
        <v>170</v>
      </c>
      <c r="B255" s="424"/>
      <c r="C255" s="424"/>
      <c r="D255" s="424"/>
      <c r="E255" s="424"/>
      <c r="F255" s="424"/>
      <c r="G255" s="425"/>
      <c r="H255" s="440" t="s">
        <v>406</v>
      </c>
      <c r="I255" s="441"/>
      <c r="J255" s="441"/>
      <c r="K255" s="441"/>
      <c r="L255" s="441"/>
      <c r="M255" s="441"/>
      <c r="N255" s="441"/>
      <c r="O255" s="441"/>
      <c r="P255" s="442"/>
    </row>
    <row r="256" spans="1:16" ht="29.25" customHeight="1" x14ac:dyDescent="0.4">
      <c r="A256" s="423" t="s">
        <v>192</v>
      </c>
      <c r="B256" s="424"/>
      <c r="C256" s="424"/>
      <c r="D256" s="424"/>
      <c r="E256" s="424"/>
      <c r="F256" s="424"/>
      <c r="G256" s="425"/>
      <c r="H256" s="440" t="s">
        <v>294</v>
      </c>
      <c r="I256" s="441"/>
      <c r="J256" s="441"/>
      <c r="K256" s="441"/>
      <c r="L256" s="441"/>
      <c r="M256" s="441"/>
      <c r="N256" s="441"/>
      <c r="O256" s="441"/>
      <c r="P256" s="442"/>
    </row>
    <row r="257" spans="1:16" ht="29.25" customHeight="1" x14ac:dyDescent="0.4">
      <c r="A257" s="423" t="s">
        <v>171</v>
      </c>
      <c r="B257" s="424"/>
      <c r="C257" s="424"/>
      <c r="D257" s="424"/>
      <c r="E257" s="424"/>
      <c r="F257" s="424"/>
      <c r="G257" s="425"/>
      <c r="H257" s="443" t="s">
        <v>422</v>
      </c>
      <c r="I257" s="444"/>
      <c r="J257" s="444"/>
      <c r="K257" s="444"/>
      <c r="L257" s="444"/>
      <c r="M257" s="444"/>
      <c r="N257" s="444"/>
      <c r="O257" s="444"/>
      <c r="P257" s="445"/>
    </row>
    <row r="258" spans="1:16" ht="56.25" customHeight="1" x14ac:dyDescent="0.4">
      <c r="A258" s="423" t="s">
        <v>193</v>
      </c>
      <c r="B258" s="424"/>
      <c r="C258" s="424"/>
      <c r="D258" s="424"/>
      <c r="E258" s="424"/>
      <c r="F258" s="424"/>
      <c r="G258" s="425"/>
      <c r="H258" s="426" t="s">
        <v>423</v>
      </c>
      <c r="I258" s="427"/>
      <c r="J258" s="427"/>
      <c r="K258" s="427"/>
      <c r="L258" s="427"/>
      <c r="M258" s="427"/>
      <c r="N258" s="427"/>
      <c r="O258" s="427"/>
      <c r="P258" s="428"/>
    </row>
    <row r="259" spans="1:16" ht="56.25" customHeight="1" x14ac:dyDescent="0.4">
      <c r="A259" s="423" t="s">
        <v>172</v>
      </c>
      <c r="B259" s="424"/>
      <c r="C259" s="424"/>
      <c r="D259" s="424"/>
      <c r="E259" s="424"/>
      <c r="F259" s="424"/>
      <c r="G259" s="425"/>
      <c r="H259" s="426" t="s">
        <v>87</v>
      </c>
      <c r="I259" s="427"/>
      <c r="J259" s="427"/>
      <c r="K259" s="427"/>
      <c r="L259" s="427"/>
      <c r="M259" s="427"/>
      <c r="N259" s="427"/>
      <c r="O259" s="427"/>
      <c r="P259" s="428"/>
    </row>
    <row r="260" spans="1:16" ht="56.25" customHeight="1" x14ac:dyDescent="0.4">
      <c r="A260" s="423" t="s">
        <v>279</v>
      </c>
      <c r="B260" s="424"/>
      <c r="C260" s="424"/>
      <c r="D260" s="424"/>
      <c r="E260" s="424"/>
      <c r="F260" s="424"/>
      <c r="G260" s="425"/>
      <c r="H260" s="426" t="s">
        <v>77</v>
      </c>
      <c r="I260" s="427"/>
      <c r="J260" s="427"/>
      <c r="K260" s="427"/>
      <c r="L260" s="427"/>
      <c r="M260" s="427"/>
      <c r="N260" s="427"/>
      <c r="O260" s="427"/>
      <c r="P260" s="428"/>
    </row>
    <row r="261" spans="1:16" ht="56.25" customHeight="1" x14ac:dyDescent="0.4">
      <c r="A261" s="412" t="s">
        <v>194</v>
      </c>
      <c r="B261" s="413"/>
      <c r="C261" s="413"/>
      <c r="D261" s="413"/>
      <c r="E261" s="413"/>
      <c r="F261" s="413"/>
      <c r="G261" s="414"/>
      <c r="H261" s="426" t="s">
        <v>424</v>
      </c>
      <c r="I261" s="427"/>
      <c r="J261" s="427"/>
      <c r="K261" s="427"/>
      <c r="L261" s="427"/>
      <c r="M261" s="427"/>
      <c r="N261" s="427"/>
      <c r="O261" s="427"/>
      <c r="P261" s="428"/>
    </row>
    <row r="262" spans="1:16" ht="56.25" customHeight="1" x14ac:dyDescent="0.25">
      <c r="A262" s="418"/>
      <c r="B262" s="418"/>
      <c r="C262" s="418"/>
      <c r="D262" s="418"/>
      <c r="E262" s="418"/>
      <c r="F262" s="418"/>
      <c r="G262" s="418"/>
      <c r="H262" s="418"/>
      <c r="I262" s="418"/>
      <c r="J262" s="418"/>
      <c r="K262" s="418"/>
      <c r="L262" s="418"/>
      <c r="M262" s="418"/>
      <c r="N262" s="418"/>
      <c r="O262" s="418"/>
      <c r="P262" s="418"/>
    </row>
    <row r="263" spans="1:16" ht="29.25" customHeight="1" x14ac:dyDescent="0.25">
      <c r="A263" s="422" t="s">
        <v>195</v>
      </c>
      <c r="B263" s="419" t="s">
        <v>196</v>
      </c>
      <c r="C263" s="420"/>
      <c r="D263" s="420"/>
      <c r="E263" s="420"/>
      <c r="F263" s="421"/>
      <c r="G263" s="419" t="s">
        <v>5</v>
      </c>
      <c r="H263" s="421"/>
      <c r="I263" s="419" t="s">
        <v>197</v>
      </c>
      <c r="J263" s="421"/>
      <c r="K263" s="419" t="s">
        <v>11</v>
      </c>
      <c r="L263" s="421"/>
      <c r="M263" s="422" t="s">
        <v>198</v>
      </c>
      <c r="N263" s="419" t="s">
        <v>184</v>
      </c>
      <c r="O263" s="421"/>
      <c r="P263" s="422" t="s">
        <v>8</v>
      </c>
    </row>
    <row r="264" spans="1:16" ht="29.25" customHeight="1" x14ac:dyDescent="0.25">
      <c r="A264" s="422"/>
      <c r="B264" s="422" t="s">
        <v>4</v>
      </c>
      <c r="C264" s="419" t="s">
        <v>199</v>
      </c>
      <c r="D264" s="421"/>
      <c r="E264" s="422" t="s">
        <v>178</v>
      </c>
      <c r="F264" s="435" t="s">
        <v>200</v>
      </c>
      <c r="G264" s="422" t="s">
        <v>6</v>
      </c>
      <c r="H264" s="422" t="s">
        <v>7</v>
      </c>
      <c r="I264" s="422" t="s">
        <v>259</v>
      </c>
      <c r="J264" s="422" t="s">
        <v>253</v>
      </c>
      <c r="K264" s="422" t="s">
        <v>177</v>
      </c>
      <c r="L264" s="422" t="s">
        <v>203</v>
      </c>
      <c r="M264" s="422"/>
      <c r="N264" s="435" t="s">
        <v>106</v>
      </c>
      <c r="O264" s="435" t="s">
        <v>185</v>
      </c>
      <c r="P264" s="422"/>
    </row>
    <row r="265" spans="1:16" ht="106.5" customHeight="1" x14ac:dyDescent="0.25">
      <c r="A265" s="422"/>
      <c r="B265" s="422"/>
      <c r="C265" s="225" t="s">
        <v>201</v>
      </c>
      <c r="D265" s="225" t="s">
        <v>202</v>
      </c>
      <c r="E265" s="422"/>
      <c r="F265" s="436"/>
      <c r="G265" s="422"/>
      <c r="H265" s="422"/>
      <c r="I265" s="422"/>
      <c r="J265" s="422"/>
      <c r="K265" s="422"/>
      <c r="L265" s="422"/>
      <c r="M265" s="422"/>
      <c r="N265" s="436"/>
      <c r="O265" s="436"/>
      <c r="P265" s="422"/>
    </row>
    <row r="266" spans="1:16" ht="138.75" customHeight="1" x14ac:dyDescent="0.25">
      <c r="A266" s="144">
        <v>1</v>
      </c>
      <c r="B266" s="131" t="s">
        <v>391</v>
      </c>
      <c r="C266" s="131" t="s">
        <v>392</v>
      </c>
      <c r="D266" s="131" t="s">
        <v>425</v>
      </c>
      <c r="E266" s="131" t="s">
        <v>410</v>
      </c>
      <c r="F266" s="131" t="s">
        <v>411</v>
      </c>
      <c r="G266" s="132">
        <v>43466</v>
      </c>
      <c r="H266" s="132">
        <v>43830</v>
      </c>
      <c r="I266" s="145">
        <v>86000</v>
      </c>
      <c r="J266" s="145">
        <v>86125</v>
      </c>
      <c r="K266" s="146">
        <f>J266-I266</f>
        <v>125</v>
      </c>
      <c r="L266" s="133">
        <f>IFERROR(K266/I266*100,0)</f>
        <v>0.14534883720930233</v>
      </c>
      <c r="M266" s="278">
        <f>IFERROR(J266/$J$271*100,0)</f>
        <v>66.840769571054935</v>
      </c>
      <c r="N266" s="176">
        <f>J266</f>
        <v>86125</v>
      </c>
      <c r="O266" s="180">
        <f>IFERROR(N266/J266*100,)</f>
        <v>100</v>
      </c>
      <c r="P266" s="279" t="s">
        <v>406</v>
      </c>
    </row>
    <row r="267" spans="1:16" ht="138.75" customHeight="1" x14ac:dyDescent="0.25">
      <c r="A267" s="144">
        <v>2</v>
      </c>
      <c r="B267" s="131" t="s">
        <v>396</v>
      </c>
      <c r="C267" s="131" t="s">
        <v>397</v>
      </c>
      <c r="D267" s="131" t="s">
        <v>426</v>
      </c>
      <c r="E267" s="131" t="s">
        <v>399</v>
      </c>
      <c r="F267" s="131" t="s">
        <v>400</v>
      </c>
      <c r="G267" s="132">
        <v>43466</v>
      </c>
      <c r="H267" s="132">
        <v>43830</v>
      </c>
      <c r="I267" s="145">
        <v>18575</v>
      </c>
      <c r="J267" s="145">
        <v>19710</v>
      </c>
      <c r="K267" s="146">
        <f t="shared" ref="K267:K270" si="30">J267-I267</f>
        <v>1135</v>
      </c>
      <c r="L267" s="133">
        <f t="shared" ref="L267:L270" si="31">IFERROR(K267/I267*100,0)</f>
        <v>6.1103633916554507</v>
      </c>
      <c r="M267" s="278">
        <f t="shared" ref="M267:M271" si="32">IFERROR(J267/$J$271*100,0)</f>
        <v>15.296738092835913</v>
      </c>
      <c r="N267" s="176"/>
      <c r="O267" s="180">
        <f t="shared" ref="O267:O270" si="33">IFERROR(N267/J267*100,)</f>
        <v>0</v>
      </c>
      <c r="P267" s="279" t="s">
        <v>406</v>
      </c>
    </row>
    <row r="268" spans="1:16" ht="138.75" customHeight="1" x14ac:dyDescent="0.25">
      <c r="A268" s="144">
        <v>3</v>
      </c>
      <c r="B268" s="131" t="s">
        <v>427</v>
      </c>
      <c r="C268" s="131" t="s">
        <v>428</v>
      </c>
      <c r="D268" s="131" t="s">
        <v>429</v>
      </c>
      <c r="E268" s="131" t="s">
        <v>430</v>
      </c>
      <c r="F268" s="131" t="s">
        <v>431</v>
      </c>
      <c r="G268" s="132">
        <v>43466</v>
      </c>
      <c r="H268" s="132">
        <v>43830</v>
      </c>
      <c r="I268" s="145">
        <v>20910</v>
      </c>
      <c r="J268" s="145">
        <v>20640</v>
      </c>
      <c r="K268" s="146">
        <f t="shared" si="30"/>
        <v>-270</v>
      </c>
      <c r="L268" s="133">
        <f t="shared" si="31"/>
        <v>-1.2912482065997131</v>
      </c>
      <c r="M268" s="278">
        <f t="shared" si="32"/>
        <v>16.018501990671396</v>
      </c>
      <c r="N268" s="176"/>
      <c r="O268" s="180">
        <f t="shared" si="33"/>
        <v>0</v>
      </c>
      <c r="P268" s="279" t="s">
        <v>406</v>
      </c>
    </row>
    <row r="269" spans="1:16" ht="138.75" customHeight="1" x14ac:dyDescent="0.25">
      <c r="A269" s="144">
        <v>4</v>
      </c>
      <c r="B269" s="131" t="s">
        <v>432</v>
      </c>
      <c r="C269" s="131" t="s">
        <v>433</v>
      </c>
      <c r="D269" s="131" t="s">
        <v>434</v>
      </c>
      <c r="E269" s="131" t="s">
        <v>435</v>
      </c>
      <c r="F269" s="131" t="s">
        <v>436</v>
      </c>
      <c r="G269" s="132">
        <v>43466</v>
      </c>
      <c r="H269" s="132">
        <v>43830</v>
      </c>
      <c r="I269" s="145">
        <v>2334</v>
      </c>
      <c r="J269" s="145">
        <v>2376</v>
      </c>
      <c r="K269" s="146">
        <f t="shared" ref="K269" si="34">J269-I269</f>
        <v>42</v>
      </c>
      <c r="L269" s="133">
        <f t="shared" ref="L269" si="35">IFERROR(K269/I269*100,0)</f>
        <v>1.7994858611825193</v>
      </c>
      <c r="M269" s="278">
        <f t="shared" ref="M269" si="36">IFERROR(J269/$J$271*100,0)</f>
        <v>1.8439903454377535</v>
      </c>
      <c r="N269" s="176"/>
      <c r="O269" s="180">
        <f t="shared" ref="O269" si="37">IFERROR(N269/J269*100,)</f>
        <v>0</v>
      </c>
      <c r="P269" s="279" t="s">
        <v>406</v>
      </c>
    </row>
    <row r="270" spans="1:16" ht="138.75" customHeight="1" x14ac:dyDescent="0.25">
      <c r="A270" s="144">
        <v>5</v>
      </c>
      <c r="B270" s="131" t="s">
        <v>607</v>
      </c>
      <c r="C270" s="131" t="s">
        <v>608</v>
      </c>
      <c r="D270" s="131" t="s">
        <v>609</v>
      </c>
      <c r="E270" s="131" t="s">
        <v>410</v>
      </c>
      <c r="F270" s="131" t="s">
        <v>610</v>
      </c>
      <c r="G270" s="132">
        <v>43466</v>
      </c>
      <c r="H270" s="132">
        <v>43830</v>
      </c>
      <c r="I270" s="145">
        <v>0</v>
      </c>
      <c r="J270" s="145">
        <v>0</v>
      </c>
      <c r="K270" s="146">
        <f t="shared" si="30"/>
        <v>0</v>
      </c>
      <c r="L270" s="133">
        <f t="shared" si="31"/>
        <v>0</v>
      </c>
      <c r="M270" s="278">
        <f t="shared" si="32"/>
        <v>0</v>
      </c>
      <c r="N270" s="176"/>
      <c r="O270" s="180">
        <f t="shared" si="33"/>
        <v>0</v>
      </c>
      <c r="P270" s="279" t="s">
        <v>406</v>
      </c>
    </row>
    <row r="271" spans="1:16" ht="29.25" customHeight="1" x14ac:dyDescent="0.4">
      <c r="A271" s="432" t="s">
        <v>3</v>
      </c>
      <c r="B271" s="433"/>
      <c r="C271" s="433"/>
      <c r="D271" s="433"/>
      <c r="E271" s="433"/>
      <c r="F271" s="433"/>
      <c r="G271" s="433"/>
      <c r="H271" s="434"/>
      <c r="I271" s="147">
        <f>SUM(I266:I270)</f>
        <v>127819</v>
      </c>
      <c r="J271" s="147">
        <f>SUM(J266:J270)</f>
        <v>128851</v>
      </c>
      <c r="K271" s="178">
        <f>J271-I271</f>
        <v>1032</v>
      </c>
      <c r="L271" s="179">
        <f>IFERROR(K271/I271*100,0)</f>
        <v>0.80739170232907476</v>
      </c>
      <c r="M271" s="277">
        <f t="shared" si="32"/>
        <v>100</v>
      </c>
      <c r="N271" s="177">
        <f>SUM(N266:N270)</f>
        <v>86125</v>
      </c>
      <c r="O271" s="148">
        <f>IFERROR(N271/J271*100,)</f>
        <v>66.840769571054935</v>
      </c>
      <c r="P271" s="148"/>
    </row>
    <row r="272" spans="1:16" ht="29.25" customHeight="1" x14ac:dyDescent="0.4">
      <c r="A272" s="245" t="s">
        <v>130</v>
      </c>
      <c r="B272" s="245"/>
      <c r="C272" s="245"/>
      <c r="D272" s="245"/>
      <c r="E272" s="245"/>
      <c r="F272" s="245"/>
      <c r="G272" s="245"/>
      <c r="H272" s="245"/>
      <c r="I272" s="246">
        <f>'Quadro Geral'!I11</f>
        <v>127819</v>
      </c>
      <c r="J272" s="246">
        <f>'Quadro Geral'!J11</f>
        <v>128851</v>
      </c>
      <c r="K272" s="245"/>
      <c r="L272" s="245"/>
      <c r="M272" s="245"/>
      <c r="N272" s="245">
        <f>'Quadro Geral'!K11</f>
        <v>86125</v>
      </c>
      <c r="O272" s="245"/>
      <c r="P272" s="245"/>
    </row>
    <row r="273" spans="1:16" ht="29.25" customHeight="1" x14ac:dyDescent="0.25">
      <c r="A273" s="412" t="s">
        <v>237</v>
      </c>
      <c r="B273" s="413"/>
      <c r="C273" s="413"/>
      <c r="D273" s="413"/>
      <c r="E273" s="413"/>
      <c r="F273" s="413"/>
      <c r="G273" s="413"/>
      <c r="H273" s="413"/>
      <c r="I273" s="413"/>
      <c r="J273" s="413"/>
      <c r="K273" s="413"/>
      <c r="L273" s="413"/>
      <c r="M273" s="413"/>
      <c r="N273" s="413"/>
      <c r="O273" s="413"/>
      <c r="P273" s="414"/>
    </row>
    <row r="274" spans="1:16" ht="29.25" customHeight="1" x14ac:dyDescent="0.4">
      <c r="A274" s="415"/>
      <c r="B274" s="416"/>
      <c r="C274" s="416"/>
      <c r="D274" s="416"/>
      <c r="E274" s="416"/>
      <c r="F274" s="416"/>
      <c r="G274" s="416"/>
      <c r="H274" s="416"/>
      <c r="I274" s="416"/>
      <c r="J274" s="416"/>
      <c r="K274" s="416"/>
      <c r="L274" s="416"/>
      <c r="M274" s="416"/>
      <c r="N274" s="416"/>
      <c r="O274" s="416"/>
      <c r="P274" s="417"/>
    </row>
    <row r="275" spans="1:16" ht="29.25" customHeight="1" x14ac:dyDescent="0.4">
      <c r="A275" s="228"/>
      <c r="B275" s="228"/>
      <c r="C275" s="228"/>
      <c r="D275" s="228"/>
      <c r="E275" s="228"/>
      <c r="F275" s="228"/>
      <c r="G275" s="228"/>
      <c r="H275" s="228"/>
      <c r="I275" s="228"/>
      <c r="J275" s="228"/>
      <c r="K275" s="228"/>
      <c r="L275" s="228"/>
      <c r="M275" s="228"/>
      <c r="N275" s="228"/>
      <c r="O275" s="228"/>
      <c r="P275" s="228"/>
    </row>
    <row r="276" spans="1:16" ht="29.25" customHeight="1" x14ac:dyDescent="0.25">
      <c r="A276" s="437" t="s">
        <v>252</v>
      </c>
      <c r="B276" s="438"/>
      <c r="C276" s="438"/>
      <c r="D276" s="438"/>
      <c r="E276" s="438"/>
      <c r="F276" s="438"/>
      <c r="G276" s="438"/>
      <c r="H276" s="438"/>
      <c r="I276" s="438"/>
      <c r="J276" s="438"/>
      <c r="K276" s="438"/>
      <c r="L276" s="438"/>
      <c r="M276" s="438"/>
      <c r="N276" s="438"/>
      <c r="O276" s="438"/>
      <c r="P276" s="439"/>
    </row>
    <row r="277" spans="1:16" ht="29.25" customHeight="1" x14ac:dyDescent="0.4">
      <c r="A277" s="423" t="s">
        <v>165</v>
      </c>
      <c r="B277" s="424"/>
      <c r="C277" s="424"/>
      <c r="D277" s="424"/>
      <c r="E277" s="424"/>
      <c r="F277" s="424"/>
      <c r="G277" s="425"/>
      <c r="H277" s="440" t="s">
        <v>437</v>
      </c>
      <c r="I277" s="441"/>
      <c r="J277" s="441"/>
      <c r="K277" s="441"/>
      <c r="L277" s="441"/>
      <c r="M277" s="441"/>
      <c r="N277" s="441"/>
      <c r="O277" s="441"/>
      <c r="P277" s="442"/>
    </row>
    <row r="278" spans="1:16" ht="29.25" customHeight="1" x14ac:dyDescent="0.4">
      <c r="A278" s="423" t="s">
        <v>170</v>
      </c>
      <c r="B278" s="424"/>
      <c r="C278" s="424"/>
      <c r="D278" s="424"/>
      <c r="E278" s="424"/>
      <c r="F278" s="424"/>
      <c r="G278" s="425"/>
      <c r="H278" s="440" t="s">
        <v>328</v>
      </c>
      <c r="I278" s="441"/>
      <c r="J278" s="441"/>
      <c r="K278" s="441"/>
      <c r="L278" s="441"/>
      <c r="M278" s="441"/>
      <c r="N278" s="441"/>
      <c r="O278" s="441"/>
      <c r="P278" s="442"/>
    </row>
    <row r="279" spans="1:16" ht="29.25" customHeight="1" x14ac:dyDescent="0.4">
      <c r="A279" s="423" t="s">
        <v>192</v>
      </c>
      <c r="B279" s="424"/>
      <c r="C279" s="424"/>
      <c r="D279" s="424"/>
      <c r="E279" s="424"/>
      <c r="F279" s="424"/>
      <c r="G279" s="425"/>
      <c r="H279" s="440" t="s">
        <v>294</v>
      </c>
      <c r="I279" s="441"/>
      <c r="J279" s="441"/>
      <c r="K279" s="441"/>
      <c r="L279" s="441"/>
      <c r="M279" s="441"/>
      <c r="N279" s="441"/>
      <c r="O279" s="441"/>
      <c r="P279" s="442"/>
    </row>
    <row r="280" spans="1:16" ht="29.25" customHeight="1" x14ac:dyDescent="0.4">
      <c r="A280" s="423" t="s">
        <v>171</v>
      </c>
      <c r="B280" s="424"/>
      <c r="C280" s="424"/>
      <c r="D280" s="424"/>
      <c r="E280" s="424"/>
      <c r="F280" s="424"/>
      <c r="G280" s="425"/>
      <c r="H280" s="443" t="s">
        <v>438</v>
      </c>
      <c r="I280" s="444"/>
      <c r="J280" s="444"/>
      <c r="K280" s="444"/>
      <c r="L280" s="444"/>
      <c r="M280" s="444"/>
      <c r="N280" s="444"/>
      <c r="O280" s="444"/>
      <c r="P280" s="445"/>
    </row>
    <row r="281" spans="1:16" ht="29.25" customHeight="1" x14ac:dyDescent="0.4">
      <c r="A281" s="423" t="s">
        <v>193</v>
      </c>
      <c r="B281" s="424"/>
      <c r="C281" s="424"/>
      <c r="D281" s="424"/>
      <c r="E281" s="424"/>
      <c r="F281" s="424"/>
      <c r="G281" s="425"/>
      <c r="H281" s="426" t="s">
        <v>439</v>
      </c>
      <c r="I281" s="427"/>
      <c r="J281" s="427"/>
      <c r="K281" s="427"/>
      <c r="L281" s="427"/>
      <c r="M281" s="427"/>
      <c r="N281" s="427"/>
      <c r="O281" s="427"/>
      <c r="P281" s="428"/>
    </row>
    <row r="282" spans="1:16" ht="29.25" customHeight="1" x14ac:dyDescent="0.4">
      <c r="A282" s="423" t="s">
        <v>172</v>
      </c>
      <c r="B282" s="424"/>
      <c r="C282" s="424"/>
      <c r="D282" s="424"/>
      <c r="E282" s="424"/>
      <c r="F282" s="424"/>
      <c r="G282" s="425"/>
      <c r="H282" s="426" t="s">
        <v>77</v>
      </c>
      <c r="I282" s="427"/>
      <c r="J282" s="427"/>
      <c r="K282" s="427"/>
      <c r="L282" s="427"/>
      <c r="M282" s="427"/>
      <c r="N282" s="427"/>
      <c r="O282" s="427"/>
      <c r="P282" s="428"/>
    </row>
    <row r="283" spans="1:16" ht="29.25" customHeight="1" x14ac:dyDescent="0.4">
      <c r="A283" s="423" t="s">
        <v>279</v>
      </c>
      <c r="B283" s="424"/>
      <c r="C283" s="424"/>
      <c r="D283" s="424"/>
      <c r="E283" s="424"/>
      <c r="F283" s="424"/>
      <c r="G283" s="425"/>
      <c r="H283" s="426" t="s">
        <v>54</v>
      </c>
      <c r="I283" s="427"/>
      <c r="J283" s="427"/>
      <c r="K283" s="427"/>
      <c r="L283" s="427"/>
      <c r="M283" s="427"/>
      <c r="N283" s="427"/>
      <c r="O283" s="427"/>
      <c r="P283" s="428"/>
    </row>
    <row r="284" spans="1:16" ht="29.25" customHeight="1" x14ac:dyDescent="0.4">
      <c r="A284" s="412" t="s">
        <v>194</v>
      </c>
      <c r="B284" s="413"/>
      <c r="C284" s="413"/>
      <c r="D284" s="413"/>
      <c r="E284" s="413"/>
      <c r="F284" s="413"/>
      <c r="G284" s="414"/>
      <c r="H284" s="426" t="s">
        <v>440</v>
      </c>
      <c r="I284" s="427"/>
      <c r="J284" s="427"/>
      <c r="K284" s="427"/>
      <c r="L284" s="427"/>
      <c r="M284" s="427"/>
      <c r="N284" s="427"/>
      <c r="O284" s="427"/>
      <c r="P284" s="428"/>
    </row>
    <row r="285" spans="1:16" ht="29.25" customHeight="1" x14ac:dyDescent="0.25">
      <c r="A285" s="418"/>
      <c r="B285" s="418"/>
      <c r="C285" s="418"/>
      <c r="D285" s="418"/>
      <c r="E285" s="418"/>
      <c r="F285" s="418"/>
      <c r="G285" s="418"/>
      <c r="H285" s="418"/>
      <c r="I285" s="418"/>
      <c r="J285" s="418"/>
      <c r="K285" s="418"/>
      <c r="L285" s="418"/>
      <c r="M285" s="418"/>
      <c r="N285" s="418"/>
      <c r="O285" s="418"/>
      <c r="P285" s="418"/>
    </row>
    <row r="286" spans="1:16" ht="29.25" customHeight="1" x14ac:dyDescent="0.25">
      <c r="A286" s="422" t="s">
        <v>195</v>
      </c>
      <c r="B286" s="419" t="s">
        <v>196</v>
      </c>
      <c r="C286" s="420"/>
      <c r="D286" s="420"/>
      <c r="E286" s="420"/>
      <c r="F286" s="421"/>
      <c r="G286" s="419" t="s">
        <v>5</v>
      </c>
      <c r="H286" s="421"/>
      <c r="I286" s="419" t="s">
        <v>197</v>
      </c>
      <c r="J286" s="421"/>
      <c r="K286" s="419" t="s">
        <v>11</v>
      </c>
      <c r="L286" s="421"/>
      <c r="M286" s="422" t="s">
        <v>198</v>
      </c>
      <c r="N286" s="419" t="s">
        <v>184</v>
      </c>
      <c r="O286" s="421"/>
      <c r="P286" s="422" t="s">
        <v>8</v>
      </c>
    </row>
    <row r="287" spans="1:16" ht="29.25" customHeight="1" x14ac:dyDescent="0.25">
      <c r="A287" s="422"/>
      <c r="B287" s="422" t="s">
        <v>4</v>
      </c>
      <c r="C287" s="419" t="s">
        <v>199</v>
      </c>
      <c r="D287" s="421"/>
      <c r="E287" s="422" t="s">
        <v>178</v>
      </c>
      <c r="F287" s="435" t="s">
        <v>200</v>
      </c>
      <c r="G287" s="422" t="s">
        <v>6</v>
      </c>
      <c r="H287" s="422" t="s">
        <v>7</v>
      </c>
      <c r="I287" s="422" t="s">
        <v>259</v>
      </c>
      <c r="J287" s="422" t="s">
        <v>253</v>
      </c>
      <c r="K287" s="422" t="s">
        <v>177</v>
      </c>
      <c r="L287" s="422" t="s">
        <v>203</v>
      </c>
      <c r="M287" s="422"/>
      <c r="N287" s="435" t="s">
        <v>106</v>
      </c>
      <c r="O287" s="435" t="s">
        <v>185</v>
      </c>
      <c r="P287" s="422"/>
    </row>
    <row r="288" spans="1:16" ht="89.25" customHeight="1" x14ac:dyDescent="0.25">
      <c r="A288" s="422"/>
      <c r="B288" s="422"/>
      <c r="C288" s="225" t="s">
        <v>201</v>
      </c>
      <c r="D288" s="225" t="s">
        <v>202</v>
      </c>
      <c r="E288" s="422"/>
      <c r="F288" s="436"/>
      <c r="G288" s="422"/>
      <c r="H288" s="422"/>
      <c r="I288" s="422"/>
      <c r="J288" s="422"/>
      <c r="K288" s="422"/>
      <c r="L288" s="422"/>
      <c r="M288" s="422"/>
      <c r="N288" s="436"/>
      <c r="O288" s="436"/>
      <c r="P288" s="422"/>
    </row>
    <row r="289" spans="1:16" ht="169.5" customHeight="1" x14ac:dyDescent="0.25">
      <c r="A289" s="144">
        <v>1</v>
      </c>
      <c r="B289" s="131" t="s">
        <v>391</v>
      </c>
      <c r="C289" s="131" t="s">
        <v>392</v>
      </c>
      <c r="D289" s="131" t="s">
        <v>441</v>
      </c>
      <c r="E289" s="131" t="s">
        <v>442</v>
      </c>
      <c r="F289" s="131" t="s">
        <v>411</v>
      </c>
      <c r="G289" s="132">
        <v>43466</v>
      </c>
      <c r="H289" s="132">
        <v>43830</v>
      </c>
      <c r="I289" s="145">
        <v>182000</v>
      </c>
      <c r="J289" s="145">
        <v>186919</v>
      </c>
      <c r="K289" s="146">
        <f>J289-I289</f>
        <v>4919</v>
      </c>
      <c r="L289" s="133">
        <f>IFERROR(K289/I289*100,0)</f>
        <v>2.7027472527472529</v>
      </c>
      <c r="M289" s="278">
        <f>IFERROR(J289/$J$323*100,0)</f>
        <v>43.626467148965538</v>
      </c>
      <c r="N289" s="176">
        <f>J289</f>
        <v>186919</v>
      </c>
      <c r="O289" s="180">
        <f>IFERROR(N289/J289*100,)</f>
        <v>100</v>
      </c>
      <c r="P289" s="279" t="s">
        <v>328</v>
      </c>
    </row>
    <row r="290" spans="1:16" ht="169.5" customHeight="1" x14ac:dyDescent="0.25">
      <c r="A290" s="144">
        <v>2</v>
      </c>
      <c r="B290" s="131" t="s">
        <v>396</v>
      </c>
      <c r="C290" s="131" t="s">
        <v>397</v>
      </c>
      <c r="D290" s="131" t="s">
        <v>443</v>
      </c>
      <c r="E290" s="131" t="s">
        <v>399</v>
      </c>
      <c r="F290" s="131" t="s">
        <v>400</v>
      </c>
      <c r="G290" s="132">
        <v>43466</v>
      </c>
      <c r="H290" s="132">
        <v>43830</v>
      </c>
      <c r="I290" s="145">
        <v>18800</v>
      </c>
      <c r="J290" s="145">
        <v>19710</v>
      </c>
      <c r="K290" s="146">
        <f t="shared" ref="K290:K296" si="38">J290-I290</f>
        <v>910</v>
      </c>
      <c r="L290" s="133">
        <f t="shared" ref="L290:L296" si="39">IFERROR(K290/I290*100,0)</f>
        <v>4.8404255319148941</v>
      </c>
      <c r="M290" s="278">
        <f t="shared" ref="M290:M323" si="40">IFERROR(J290/$J$323*100,0)</f>
        <v>4.6002689266800632</v>
      </c>
      <c r="N290" s="176"/>
      <c r="O290" s="180">
        <f t="shared" ref="O290:O296" si="41">IFERROR(N290/J290*100,)</f>
        <v>0</v>
      </c>
      <c r="P290" s="279" t="s">
        <v>328</v>
      </c>
    </row>
    <row r="291" spans="1:16" ht="169.5" customHeight="1" x14ac:dyDescent="0.25">
      <c r="A291" s="144">
        <v>3</v>
      </c>
      <c r="B291" s="131" t="s">
        <v>413</v>
      </c>
      <c r="C291" s="131" t="s">
        <v>580</v>
      </c>
      <c r="D291" s="131" t="s">
        <v>444</v>
      </c>
      <c r="E291" s="131" t="s">
        <v>416</v>
      </c>
      <c r="F291" s="131" t="s">
        <v>417</v>
      </c>
      <c r="G291" s="132">
        <v>43466</v>
      </c>
      <c r="H291" s="132">
        <v>43830</v>
      </c>
      <c r="I291" s="145">
        <v>8990</v>
      </c>
      <c r="J291" s="145">
        <v>4560</v>
      </c>
      <c r="K291" s="146">
        <f t="shared" si="38"/>
        <v>-4430</v>
      </c>
      <c r="L291" s="133">
        <f t="shared" si="39"/>
        <v>-49.276974416017801</v>
      </c>
      <c r="M291" s="278">
        <f t="shared" si="40"/>
        <v>1.0642935720781881</v>
      </c>
      <c r="N291" s="176"/>
      <c r="O291" s="180">
        <f t="shared" si="41"/>
        <v>0</v>
      </c>
      <c r="P291" s="279" t="s">
        <v>328</v>
      </c>
    </row>
    <row r="292" spans="1:16" ht="169.5" customHeight="1" x14ac:dyDescent="0.25">
      <c r="A292" s="144">
        <v>4</v>
      </c>
      <c r="B292" s="131" t="s">
        <v>445</v>
      </c>
      <c r="C292" s="131" t="s">
        <v>579</v>
      </c>
      <c r="D292" s="131" t="s">
        <v>581</v>
      </c>
      <c r="E292" s="131" t="s">
        <v>420</v>
      </c>
      <c r="F292" s="131" t="s">
        <v>446</v>
      </c>
      <c r="G292" s="132">
        <v>43466</v>
      </c>
      <c r="H292" s="132">
        <v>43830</v>
      </c>
      <c r="I292" s="145">
        <v>5400</v>
      </c>
      <c r="J292" s="145">
        <v>3600</v>
      </c>
      <c r="K292" s="146">
        <f t="shared" si="38"/>
        <v>-1800</v>
      </c>
      <c r="L292" s="133">
        <f t="shared" si="39"/>
        <v>-33.333333333333329</v>
      </c>
      <c r="M292" s="278">
        <f t="shared" si="40"/>
        <v>0.84023176743014838</v>
      </c>
      <c r="N292" s="176"/>
      <c r="O292" s="180">
        <f t="shared" si="41"/>
        <v>0</v>
      </c>
      <c r="P292" s="279" t="s">
        <v>328</v>
      </c>
    </row>
    <row r="293" spans="1:16" ht="169.5" customHeight="1" x14ac:dyDescent="0.25">
      <c r="A293" s="144">
        <v>5</v>
      </c>
      <c r="B293" s="131" t="s">
        <v>447</v>
      </c>
      <c r="C293" s="131" t="s">
        <v>448</v>
      </c>
      <c r="D293" s="264" t="s">
        <v>603</v>
      </c>
      <c r="E293" s="131" t="s">
        <v>449</v>
      </c>
      <c r="F293" s="131" t="s">
        <v>450</v>
      </c>
      <c r="G293" s="132">
        <v>43466</v>
      </c>
      <c r="H293" s="132">
        <v>43830</v>
      </c>
      <c r="I293" s="145">
        <v>42612.5</v>
      </c>
      <c r="J293" s="145">
        <v>44757.212500000001</v>
      </c>
      <c r="K293" s="146">
        <f t="shared" si="38"/>
        <v>2144.7125000000015</v>
      </c>
      <c r="L293" s="133">
        <f t="shared" si="39"/>
        <v>5.0330595482546236</v>
      </c>
      <c r="M293" s="278">
        <f t="shared" si="40"/>
        <v>10.446231045589371</v>
      </c>
      <c r="N293" s="176">
        <v>24580</v>
      </c>
      <c r="O293" s="180">
        <f t="shared" si="41"/>
        <v>54.918522908458613</v>
      </c>
      <c r="P293" s="279" t="s">
        <v>328</v>
      </c>
    </row>
    <row r="294" spans="1:16" ht="169.5" customHeight="1" x14ac:dyDescent="0.25">
      <c r="A294" s="144">
        <v>6</v>
      </c>
      <c r="B294" s="131" t="s">
        <v>451</v>
      </c>
      <c r="C294" s="131" t="s">
        <v>452</v>
      </c>
      <c r="D294" s="131" t="s">
        <v>453</v>
      </c>
      <c r="E294" s="131" t="s">
        <v>454</v>
      </c>
      <c r="F294" s="131" t="s">
        <v>450</v>
      </c>
      <c r="G294" s="132">
        <v>43466</v>
      </c>
      <c r="H294" s="132">
        <v>43830</v>
      </c>
      <c r="I294" s="145">
        <v>6000</v>
      </c>
      <c r="J294" s="145">
        <v>5400</v>
      </c>
      <c r="K294" s="146">
        <f t="shared" si="38"/>
        <v>-600</v>
      </c>
      <c r="L294" s="133">
        <f t="shared" si="39"/>
        <v>-10</v>
      </c>
      <c r="M294" s="278">
        <f t="shared" si="40"/>
        <v>1.2603476511452227</v>
      </c>
      <c r="N294" s="176"/>
      <c r="O294" s="180">
        <f t="shared" si="41"/>
        <v>0</v>
      </c>
      <c r="P294" s="279" t="s">
        <v>328</v>
      </c>
    </row>
    <row r="295" spans="1:16" ht="169.5" customHeight="1" x14ac:dyDescent="0.25">
      <c r="A295" s="144">
        <v>7</v>
      </c>
      <c r="B295" s="131" t="s">
        <v>455</v>
      </c>
      <c r="C295" s="131" t="s">
        <v>456</v>
      </c>
      <c r="D295" s="131" t="s">
        <v>457</v>
      </c>
      <c r="E295" s="131" t="s">
        <v>458</v>
      </c>
      <c r="F295" s="131" t="s">
        <v>450</v>
      </c>
      <c r="G295" s="132">
        <v>43466</v>
      </c>
      <c r="H295" s="132">
        <v>43830</v>
      </c>
      <c r="I295" s="145">
        <v>3500</v>
      </c>
      <c r="J295" s="145">
        <v>3000</v>
      </c>
      <c r="K295" s="146">
        <f t="shared" si="38"/>
        <v>-500</v>
      </c>
      <c r="L295" s="133">
        <f t="shared" si="39"/>
        <v>-14.285714285714285</v>
      </c>
      <c r="M295" s="278">
        <f t="shared" si="40"/>
        <v>0.70019313952512374</v>
      </c>
      <c r="N295" s="176"/>
      <c r="O295" s="180">
        <f t="shared" si="41"/>
        <v>0</v>
      </c>
      <c r="P295" s="279" t="s">
        <v>328</v>
      </c>
    </row>
    <row r="296" spans="1:16" ht="169.5" customHeight="1" x14ac:dyDescent="0.25">
      <c r="A296" s="144">
        <v>8</v>
      </c>
      <c r="B296" s="131" t="s">
        <v>459</v>
      </c>
      <c r="C296" s="131" t="s">
        <v>460</v>
      </c>
      <c r="D296" s="131" t="s">
        <v>461</v>
      </c>
      <c r="E296" s="131" t="s">
        <v>462</v>
      </c>
      <c r="F296" s="131" t="s">
        <v>450</v>
      </c>
      <c r="G296" s="132">
        <v>43466</v>
      </c>
      <c r="H296" s="132">
        <v>43830</v>
      </c>
      <c r="I296" s="145">
        <v>6000</v>
      </c>
      <c r="J296" s="145">
        <v>2000</v>
      </c>
      <c r="K296" s="146">
        <f t="shared" si="38"/>
        <v>-4000</v>
      </c>
      <c r="L296" s="133">
        <f t="shared" si="39"/>
        <v>-66.666666666666657</v>
      </c>
      <c r="M296" s="278">
        <f t="shared" si="40"/>
        <v>0.46679542635008248</v>
      </c>
      <c r="N296" s="176"/>
      <c r="O296" s="180">
        <f t="shared" si="41"/>
        <v>0</v>
      </c>
      <c r="P296" s="279" t="s">
        <v>328</v>
      </c>
    </row>
    <row r="297" spans="1:16" ht="169.5" customHeight="1" x14ac:dyDescent="0.25">
      <c r="A297" s="144">
        <v>9</v>
      </c>
      <c r="B297" s="131" t="s">
        <v>463</v>
      </c>
      <c r="C297" s="131" t="s">
        <v>464</v>
      </c>
      <c r="D297" s="131" t="s">
        <v>465</v>
      </c>
      <c r="E297" s="131" t="s">
        <v>466</v>
      </c>
      <c r="F297" s="131" t="s">
        <v>450</v>
      </c>
      <c r="G297" s="132">
        <v>43466</v>
      </c>
      <c r="H297" s="132">
        <v>43830</v>
      </c>
      <c r="I297" s="145">
        <v>10000</v>
      </c>
      <c r="J297" s="145">
        <v>11000</v>
      </c>
      <c r="K297" s="146">
        <f t="shared" ref="K297:K322" si="42">J297-I297</f>
        <v>1000</v>
      </c>
      <c r="L297" s="133">
        <f t="shared" ref="L297:L322" si="43">IFERROR(K297/I297*100,0)</f>
        <v>10</v>
      </c>
      <c r="M297" s="278">
        <f t="shared" si="40"/>
        <v>2.5673748449254536</v>
      </c>
      <c r="N297" s="176"/>
      <c r="O297" s="180">
        <f t="shared" ref="O297:O322" si="44">IFERROR(N297/J297*100,)</f>
        <v>0</v>
      </c>
      <c r="P297" s="279" t="s">
        <v>328</v>
      </c>
    </row>
    <row r="298" spans="1:16" ht="169.5" customHeight="1" x14ac:dyDescent="0.25">
      <c r="A298" s="144">
        <v>10</v>
      </c>
      <c r="B298" s="131" t="s">
        <v>467</v>
      </c>
      <c r="C298" s="131" t="s">
        <v>468</v>
      </c>
      <c r="D298" s="131" t="s">
        <v>469</v>
      </c>
      <c r="E298" s="131" t="s">
        <v>466</v>
      </c>
      <c r="F298" s="131" t="s">
        <v>450</v>
      </c>
      <c r="G298" s="132">
        <v>43466</v>
      </c>
      <c r="H298" s="132">
        <v>43830</v>
      </c>
      <c r="I298" s="145">
        <v>8500</v>
      </c>
      <c r="J298" s="145">
        <v>9350</v>
      </c>
      <c r="K298" s="146">
        <f t="shared" si="42"/>
        <v>850</v>
      </c>
      <c r="L298" s="133">
        <f t="shared" si="43"/>
        <v>10</v>
      </c>
      <c r="M298" s="278">
        <f t="shared" si="40"/>
        <v>2.1822686181866358</v>
      </c>
      <c r="N298" s="176"/>
      <c r="O298" s="180">
        <f t="shared" si="44"/>
        <v>0</v>
      </c>
      <c r="P298" s="279" t="s">
        <v>328</v>
      </c>
    </row>
    <row r="299" spans="1:16" ht="169.5" customHeight="1" x14ac:dyDescent="0.25">
      <c r="A299" s="144">
        <v>11</v>
      </c>
      <c r="B299" s="131" t="s">
        <v>470</v>
      </c>
      <c r="C299" s="131" t="s">
        <v>471</v>
      </c>
      <c r="D299" s="131" t="s">
        <v>472</v>
      </c>
      <c r="E299" s="131" t="s">
        <v>466</v>
      </c>
      <c r="F299" s="131" t="s">
        <v>450</v>
      </c>
      <c r="G299" s="132">
        <v>43466</v>
      </c>
      <c r="H299" s="132">
        <v>43830</v>
      </c>
      <c r="I299" s="145">
        <v>2039</v>
      </c>
      <c r="J299" s="145">
        <v>2000</v>
      </c>
      <c r="K299" s="146">
        <f t="shared" si="42"/>
        <v>-39</v>
      </c>
      <c r="L299" s="133">
        <f t="shared" si="43"/>
        <v>-1.9127023050514957</v>
      </c>
      <c r="M299" s="278">
        <f t="shared" si="40"/>
        <v>0.46679542635008248</v>
      </c>
      <c r="N299" s="176"/>
      <c r="O299" s="180">
        <f t="shared" si="44"/>
        <v>0</v>
      </c>
      <c r="P299" s="279" t="s">
        <v>328</v>
      </c>
    </row>
    <row r="300" spans="1:16" ht="169.5" customHeight="1" x14ac:dyDescent="0.25">
      <c r="A300" s="144">
        <v>12</v>
      </c>
      <c r="B300" s="131" t="s">
        <v>473</v>
      </c>
      <c r="C300" s="131" t="s">
        <v>474</v>
      </c>
      <c r="D300" s="131" t="s">
        <v>475</v>
      </c>
      <c r="E300" s="131" t="s">
        <v>476</v>
      </c>
      <c r="F300" s="131" t="s">
        <v>450</v>
      </c>
      <c r="G300" s="132">
        <v>43466</v>
      </c>
      <c r="H300" s="132">
        <v>43830</v>
      </c>
      <c r="I300" s="145">
        <v>6828.77</v>
      </c>
      <c r="J300" s="145">
        <v>6500</v>
      </c>
      <c r="K300" s="146">
        <f t="shared" si="42"/>
        <v>-328.77000000000044</v>
      </c>
      <c r="L300" s="133">
        <f t="shared" si="43"/>
        <v>-4.8144834282015703</v>
      </c>
      <c r="M300" s="278">
        <f t="shared" si="40"/>
        <v>1.5170851356377679</v>
      </c>
      <c r="N300" s="176"/>
      <c r="O300" s="180">
        <f t="shared" si="44"/>
        <v>0</v>
      </c>
      <c r="P300" s="279" t="s">
        <v>328</v>
      </c>
    </row>
    <row r="301" spans="1:16" ht="169.5" customHeight="1" x14ac:dyDescent="0.25">
      <c r="A301" s="144">
        <v>13</v>
      </c>
      <c r="B301" s="131" t="s">
        <v>477</v>
      </c>
      <c r="C301" s="131" t="s">
        <v>478</v>
      </c>
      <c r="D301" s="131" t="s">
        <v>479</v>
      </c>
      <c r="E301" s="131" t="s">
        <v>480</v>
      </c>
      <c r="F301" s="131" t="s">
        <v>481</v>
      </c>
      <c r="G301" s="132">
        <v>43466</v>
      </c>
      <c r="H301" s="132">
        <v>43830</v>
      </c>
      <c r="I301" s="145">
        <v>2500</v>
      </c>
      <c r="J301" s="145">
        <v>2500</v>
      </c>
      <c r="K301" s="146">
        <f t="shared" si="42"/>
        <v>0</v>
      </c>
      <c r="L301" s="133">
        <f t="shared" si="43"/>
        <v>0</v>
      </c>
      <c r="M301" s="278">
        <f t="shared" si="40"/>
        <v>0.58349428293760308</v>
      </c>
      <c r="N301" s="176"/>
      <c r="O301" s="180">
        <f t="shared" si="44"/>
        <v>0</v>
      </c>
      <c r="P301" s="279" t="s">
        <v>328</v>
      </c>
    </row>
    <row r="302" spans="1:16" ht="169.5" customHeight="1" x14ac:dyDescent="0.25">
      <c r="A302" s="144">
        <v>14</v>
      </c>
      <c r="B302" s="131" t="s">
        <v>482</v>
      </c>
      <c r="C302" s="131" t="s">
        <v>483</v>
      </c>
      <c r="D302" s="131" t="s">
        <v>484</v>
      </c>
      <c r="E302" s="131" t="s">
        <v>466</v>
      </c>
      <c r="F302" s="131" t="s">
        <v>481</v>
      </c>
      <c r="G302" s="132">
        <v>43466</v>
      </c>
      <c r="H302" s="132">
        <v>43830</v>
      </c>
      <c r="I302" s="145">
        <v>1500</v>
      </c>
      <c r="J302" s="145">
        <v>2000</v>
      </c>
      <c r="K302" s="146">
        <f t="shared" si="42"/>
        <v>500</v>
      </c>
      <c r="L302" s="133">
        <f t="shared" si="43"/>
        <v>33.333333333333329</v>
      </c>
      <c r="M302" s="278">
        <f t="shared" si="40"/>
        <v>0.46679542635008248</v>
      </c>
      <c r="N302" s="176"/>
      <c r="O302" s="180">
        <f t="shared" si="44"/>
        <v>0</v>
      </c>
      <c r="P302" s="279" t="s">
        <v>328</v>
      </c>
    </row>
    <row r="303" spans="1:16" ht="169.5" customHeight="1" x14ac:dyDescent="0.25">
      <c r="A303" s="144">
        <v>15</v>
      </c>
      <c r="B303" s="131" t="s">
        <v>485</v>
      </c>
      <c r="C303" s="131" t="s">
        <v>486</v>
      </c>
      <c r="D303" s="131" t="s">
        <v>487</v>
      </c>
      <c r="E303" s="131" t="s">
        <v>480</v>
      </c>
      <c r="F303" s="131" t="s">
        <v>481</v>
      </c>
      <c r="G303" s="132">
        <v>43466</v>
      </c>
      <c r="H303" s="132">
        <v>43830</v>
      </c>
      <c r="I303" s="145">
        <v>1500</v>
      </c>
      <c r="J303" s="145">
        <v>3500</v>
      </c>
      <c r="K303" s="146">
        <f t="shared" si="42"/>
        <v>2000</v>
      </c>
      <c r="L303" s="133">
        <f t="shared" si="43"/>
        <v>133.33333333333331</v>
      </c>
      <c r="M303" s="278">
        <f t="shared" si="40"/>
        <v>0.8168919961126444</v>
      </c>
      <c r="N303" s="176"/>
      <c r="O303" s="180">
        <f t="shared" si="44"/>
        <v>0</v>
      </c>
      <c r="P303" s="279" t="s">
        <v>328</v>
      </c>
    </row>
    <row r="304" spans="1:16" ht="169.5" customHeight="1" x14ac:dyDescent="0.25">
      <c r="A304" s="144">
        <v>16</v>
      </c>
      <c r="B304" s="131" t="s">
        <v>488</v>
      </c>
      <c r="C304" s="131" t="s">
        <v>489</v>
      </c>
      <c r="D304" s="131" t="s">
        <v>490</v>
      </c>
      <c r="E304" s="131" t="s">
        <v>466</v>
      </c>
      <c r="F304" s="131" t="s">
        <v>481</v>
      </c>
      <c r="G304" s="132">
        <v>43466</v>
      </c>
      <c r="H304" s="132">
        <v>43830</v>
      </c>
      <c r="I304" s="145">
        <v>2000</v>
      </c>
      <c r="J304" s="145">
        <v>2000</v>
      </c>
      <c r="K304" s="146">
        <f t="shared" si="42"/>
        <v>0</v>
      </c>
      <c r="L304" s="133">
        <f t="shared" si="43"/>
        <v>0</v>
      </c>
      <c r="M304" s="278">
        <f t="shared" si="40"/>
        <v>0.46679542635008248</v>
      </c>
      <c r="N304" s="176"/>
      <c r="O304" s="180">
        <f t="shared" si="44"/>
        <v>0</v>
      </c>
      <c r="P304" s="279" t="s">
        <v>328</v>
      </c>
    </row>
    <row r="305" spans="1:16" ht="169.5" customHeight="1" x14ac:dyDescent="0.25">
      <c r="A305" s="144">
        <v>17</v>
      </c>
      <c r="B305" s="131" t="s">
        <v>491</v>
      </c>
      <c r="C305" s="131" t="s">
        <v>492</v>
      </c>
      <c r="D305" s="131" t="s">
        <v>493</v>
      </c>
      <c r="E305" s="131" t="s">
        <v>480</v>
      </c>
      <c r="F305" s="131" t="s">
        <v>481</v>
      </c>
      <c r="G305" s="132">
        <v>43466</v>
      </c>
      <c r="H305" s="132">
        <v>43830</v>
      </c>
      <c r="I305" s="145">
        <v>2000</v>
      </c>
      <c r="J305" s="145">
        <v>2000</v>
      </c>
      <c r="K305" s="146">
        <f t="shared" si="42"/>
        <v>0</v>
      </c>
      <c r="L305" s="133">
        <f t="shared" si="43"/>
        <v>0</v>
      </c>
      <c r="M305" s="278">
        <f t="shared" si="40"/>
        <v>0.46679542635008248</v>
      </c>
      <c r="N305" s="176"/>
      <c r="O305" s="180">
        <f t="shared" si="44"/>
        <v>0</v>
      </c>
      <c r="P305" s="279" t="s">
        <v>328</v>
      </c>
    </row>
    <row r="306" spans="1:16" ht="169.5" customHeight="1" x14ac:dyDescent="0.25">
      <c r="A306" s="144">
        <v>18</v>
      </c>
      <c r="B306" s="131" t="s">
        <v>494</v>
      </c>
      <c r="C306" s="131" t="s">
        <v>495</v>
      </c>
      <c r="D306" s="131" t="s">
        <v>496</v>
      </c>
      <c r="E306" s="131" t="s">
        <v>466</v>
      </c>
      <c r="F306" s="131" t="s">
        <v>450</v>
      </c>
      <c r="G306" s="132">
        <v>43466</v>
      </c>
      <c r="H306" s="132">
        <v>43830</v>
      </c>
      <c r="I306" s="145">
        <v>2000</v>
      </c>
      <c r="J306" s="145">
        <v>2500</v>
      </c>
      <c r="K306" s="146">
        <f t="shared" si="42"/>
        <v>500</v>
      </c>
      <c r="L306" s="133">
        <f t="shared" si="43"/>
        <v>25</v>
      </c>
      <c r="M306" s="278">
        <f t="shared" si="40"/>
        <v>0.58349428293760308</v>
      </c>
      <c r="N306" s="176"/>
      <c r="O306" s="180">
        <f t="shared" si="44"/>
        <v>0</v>
      </c>
      <c r="P306" s="279" t="s">
        <v>328</v>
      </c>
    </row>
    <row r="307" spans="1:16" ht="169.5" customHeight="1" x14ac:dyDescent="0.25">
      <c r="A307" s="144">
        <v>19</v>
      </c>
      <c r="B307" s="131" t="s">
        <v>497</v>
      </c>
      <c r="C307" s="131" t="s">
        <v>498</v>
      </c>
      <c r="D307" s="131" t="s">
        <v>499</v>
      </c>
      <c r="E307" s="131" t="s">
        <v>480</v>
      </c>
      <c r="F307" s="131" t="s">
        <v>500</v>
      </c>
      <c r="G307" s="132">
        <v>43466</v>
      </c>
      <c r="H307" s="132">
        <v>43830</v>
      </c>
      <c r="I307" s="145">
        <v>2000</v>
      </c>
      <c r="J307" s="145">
        <v>3000</v>
      </c>
      <c r="K307" s="146">
        <f t="shared" si="42"/>
        <v>1000</v>
      </c>
      <c r="L307" s="133">
        <f t="shared" si="43"/>
        <v>50</v>
      </c>
      <c r="M307" s="278">
        <f t="shared" si="40"/>
        <v>0.70019313952512374</v>
      </c>
      <c r="N307" s="176"/>
      <c r="O307" s="180">
        <f t="shared" si="44"/>
        <v>0</v>
      </c>
      <c r="P307" s="279" t="s">
        <v>328</v>
      </c>
    </row>
    <row r="308" spans="1:16" ht="169.5" customHeight="1" x14ac:dyDescent="0.25">
      <c r="A308" s="144">
        <v>20</v>
      </c>
      <c r="B308" s="131" t="s">
        <v>501</v>
      </c>
      <c r="C308" s="131" t="s">
        <v>502</v>
      </c>
      <c r="D308" s="131" t="s">
        <v>503</v>
      </c>
      <c r="E308" s="131" t="s">
        <v>504</v>
      </c>
      <c r="F308" s="131" t="s">
        <v>450</v>
      </c>
      <c r="G308" s="132">
        <v>43466</v>
      </c>
      <c r="H308" s="132">
        <v>43830</v>
      </c>
      <c r="I308" s="145">
        <v>1200</v>
      </c>
      <c r="J308" s="145">
        <v>6000</v>
      </c>
      <c r="K308" s="146">
        <f t="shared" si="42"/>
        <v>4800</v>
      </c>
      <c r="L308" s="133">
        <f t="shared" si="43"/>
        <v>400</v>
      </c>
      <c r="M308" s="278">
        <f t="shared" si="40"/>
        <v>1.4003862790502475</v>
      </c>
      <c r="N308" s="176"/>
      <c r="O308" s="180">
        <f t="shared" si="44"/>
        <v>0</v>
      </c>
      <c r="P308" s="279" t="s">
        <v>328</v>
      </c>
    </row>
    <row r="309" spans="1:16" ht="169.5" customHeight="1" x14ac:dyDescent="0.25">
      <c r="A309" s="144">
        <v>21</v>
      </c>
      <c r="B309" s="131" t="s">
        <v>505</v>
      </c>
      <c r="C309" s="131" t="s">
        <v>506</v>
      </c>
      <c r="D309" s="131" t="s">
        <v>507</v>
      </c>
      <c r="E309" s="131" t="s">
        <v>508</v>
      </c>
      <c r="F309" s="131" t="s">
        <v>509</v>
      </c>
      <c r="G309" s="132">
        <v>43466</v>
      </c>
      <c r="H309" s="132">
        <v>43830</v>
      </c>
      <c r="I309" s="145">
        <v>4197.5</v>
      </c>
      <c r="J309" s="145">
        <v>4800</v>
      </c>
      <c r="K309" s="146">
        <f t="shared" si="42"/>
        <v>602.5</v>
      </c>
      <c r="L309" s="133">
        <f t="shared" si="43"/>
        <v>14.353782013103036</v>
      </c>
      <c r="M309" s="278">
        <f t="shared" si="40"/>
        <v>1.120309023240198</v>
      </c>
      <c r="N309" s="176"/>
      <c r="O309" s="180">
        <f t="shared" si="44"/>
        <v>0</v>
      </c>
      <c r="P309" s="279" t="s">
        <v>328</v>
      </c>
    </row>
    <row r="310" spans="1:16" ht="169.5" customHeight="1" x14ac:dyDescent="0.25">
      <c r="A310" s="144">
        <v>22</v>
      </c>
      <c r="B310" s="131" t="s">
        <v>510</v>
      </c>
      <c r="C310" s="131" t="s">
        <v>511</v>
      </c>
      <c r="D310" s="131" t="s">
        <v>512</v>
      </c>
      <c r="E310" s="131" t="s">
        <v>480</v>
      </c>
      <c r="F310" s="131" t="s">
        <v>450</v>
      </c>
      <c r="G310" s="132">
        <v>43466</v>
      </c>
      <c r="H310" s="132">
        <v>43830</v>
      </c>
      <c r="I310" s="145">
        <v>8374</v>
      </c>
      <c r="J310" s="145">
        <v>7000</v>
      </c>
      <c r="K310" s="146">
        <f t="shared" si="42"/>
        <v>-1374</v>
      </c>
      <c r="L310" s="133">
        <f t="shared" si="43"/>
        <v>-16.40792930499164</v>
      </c>
      <c r="M310" s="278">
        <f t="shared" si="40"/>
        <v>1.6337839922252888</v>
      </c>
      <c r="N310" s="176"/>
      <c r="O310" s="180">
        <f t="shared" si="44"/>
        <v>0</v>
      </c>
      <c r="P310" s="279" t="s">
        <v>328</v>
      </c>
    </row>
    <row r="311" spans="1:16" ht="169.5" customHeight="1" x14ac:dyDescent="0.25">
      <c r="A311" s="144">
        <v>23</v>
      </c>
      <c r="B311" s="131" t="s">
        <v>513</v>
      </c>
      <c r="C311" s="131" t="s">
        <v>514</v>
      </c>
      <c r="D311" s="131" t="s">
        <v>515</v>
      </c>
      <c r="E311" s="131" t="s">
        <v>516</v>
      </c>
      <c r="F311" s="131" t="s">
        <v>450</v>
      </c>
      <c r="G311" s="132">
        <v>43466</v>
      </c>
      <c r="H311" s="132">
        <v>43830</v>
      </c>
      <c r="I311" s="145">
        <v>3000</v>
      </c>
      <c r="J311" s="145">
        <v>2000</v>
      </c>
      <c r="K311" s="146">
        <f t="shared" si="42"/>
        <v>-1000</v>
      </c>
      <c r="L311" s="133">
        <f t="shared" si="43"/>
        <v>-33.333333333333329</v>
      </c>
      <c r="M311" s="278">
        <f t="shared" si="40"/>
        <v>0.46679542635008248</v>
      </c>
      <c r="N311" s="176"/>
      <c r="O311" s="180">
        <f t="shared" si="44"/>
        <v>0</v>
      </c>
      <c r="P311" s="279" t="s">
        <v>328</v>
      </c>
    </row>
    <row r="312" spans="1:16" ht="169.5" customHeight="1" x14ac:dyDescent="0.25">
      <c r="A312" s="144">
        <v>24</v>
      </c>
      <c r="B312" s="131" t="s">
        <v>517</v>
      </c>
      <c r="C312" s="131" t="s">
        <v>518</v>
      </c>
      <c r="D312" s="131" t="s">
        <v>519</v>
      </c>
      <c r="E312" s="131" t="s">
        <v>520</v>
      </c>
      <c r="F312" s="131" t="s">
        <v>450</v>
      </c>
      <c r="G312" s="132">
        <v>43466</v>
      </c>
      <c r="H312" s="132">
        <v>43830</v>
      </c>
      <c r="I312" s="145">
        <v>1500</v>
      </c>
      <c r="J312" s="145">
        <v>3000</v>
      </c>
      <c r="K312" s="146">
        <f t="shared" si="42"/>
        <v>1500</v>
      </c>
      <c r="L312" s="133">
        <f t="shared" si="43"/>
        <v>100</v>
      </c>
      <c r="M312" s="278">
        <f t="shared" si="40"/>
        <v>0.70019313952512374</v>
      </c>
      <c r="N312" s="176"/>
      <c r="O312" s="180">
        <f t="shared" si="44"/>
        <v>0</v>
      </c>
      <c r="P312" s="279" t="s">
        <v>328</v>
      </c>
    </row>
    <row r="313" spans="1:16" ht="169.5" customHeight="1" x14ac:dyDescent="0.25">
      <c r="A313" s="144">
        <v>25</v>
      </c>
      <c r="B313" s="131" t="s">
        <v>521</v>
      </c>
      <c r="C313" s="131" t="s">
        <v>522</v>
      </c>
      <c r="D313" s="131" t="s">
        <v>523</v>
      </c>
      <c r="E313" s="131" t="s">
        <v>524</v>
      </c>
      <c r="F313" s="131" t="s">
        <v>450</v>
      </c>
      <c r="G313" s="132">
        <v>43466</v>
      </c>
      <c r="H313" s="132">
        <v>43830</v>
      </c>
      <c r="I313" s="145">
        <v>51889</v>
      </c>
      <c r="J313" s="145">
        <v>32500</v>
      </c>
      <c r="K313" s="146">
        <f t="shared" si="42"/>
        <v>-19389</v>
      </c>
      <c r="L313" s="133">
        <f t="shared" si="43"/>
        <v>-37.366301142824106</v>
      </c>
      <c r="M313" s="278">
        <f t="shared" si="40"/>
        <v>7.5854256781888409</v>
      </c>
      <c r="N313" s="176"/>
      <c r="O313" s="180">
        <f t="shared" si="44"/>
        <v>0</v>
      </c>
      <c r="P313" s="279" t="s">
        <v>328</v>
      </c>
    </row>
    <row r="314" spans="1:16" ht="169.5" customHeight="1" x14ac:dyDescent="0.25">
      <c r="A314" s="144">
        <v>26</v>
      </c>
      <c r="B314" s="131" t="s">
        <v>525</v>
      </c>
      <c r="C314" s="131" t="s">
        <v>526</v>
      </c>
      <c r="D314" s="131" t="s">
        <v>527</v>
      </c>
      <c r="E314" s="131" t="s">
        <v>528</v>
      </c>
      <c r="F314" s="131" t="s">
        <v>450</v>
      </c>
      <c r="G314" s="132">
        <v>43466</v>
      </c>
      <c r="H314" s="132">
        <v>43830</v>
      </c>
      <c r="I314" s="145">
        <v>1500</v>
      </c>
      <c r="J314" s="145">
        <v>1500</v>
      </c>
      <c r="K314" s="146">
        <f t="shared" si="42"/>
        <v>0</v>
      </c>
      <c r="L314" s="133">
        <f t="shared" si="43"/>
        <v>0</v>
      </c>
      <c r="M314" s="278">
        <f t="shared" si="40"/>
        <v>0.35009656976256187</v>
      </c>
      <c r="N314" s="176"/>
      <c r="O314" s="180">
        <f t="shared" si="44"/>
        <v>0</v>
      </c>
      <c r="P314" s="279" t="s">
        <v>328</v>
      </c>
    </row>
    <row r="315" spans="1:16" ht="169.5" customHeight="1" x14ac:dyDescent="0.25">
      <c r="A315" s="144">
        <v>27</v>
      </c>
      <c r="B315" s="131" t="s">
        <v>529</v>
      </c>
      <c r="C315" s="131" t="s">
        <v>530</v>
      </c>
      <c r="D315" s="131" t="s">
        <v>531</v>
      </c>
      <c r="E315" s="131" t="s">
        <v>532</v>
      </c>
      <c r="F315" s="131" t="s">
        <v>450</v>
      </c>
      <c r="G315" s="132">
        <v>43466</v>
      </c>
      <c r="H315" s="132">
        <v>43830</v>
      </c>
      <c r="I315" s="145">
        <v>31785</v>
      </c>
      <c r="J315" s="145">
        <v>30000</v>
      </c>
      <c r="K315" s="146">
        <f t="shared" si="42"/>
        <v>-1785</v>
      </c>
      <c r="L315" s="133">
        <f t="shared" si="43"/>
        <v>-5.6158565361019344</v>
      </c>
      <c r="M315" s="278">
        <f t="shared" si="40"/>
        <v>7.001931395251237</v>
      </c>
      <c r="N315" s="176"/>
      <c r="O315" s="180">
        <f t="shared" si="44"/>
        <v>0</v>
      </c>
      <c r="P315" s="279" t="s">
        <v>328</v>
      </c>
    </row>
    <row r="316" spans="1:16" ht="169.5" customHeight="1" x14ac:dyDescent="0.25">
      <c r="A316" s="144">
        <v>28</v>
      </c>
      <c r="B316" s="131" t="s">
        <v>533</v>
      </c>
      <c r="C316" s="131" t="s">
        <v>534</v>
      </c>
      <c r="D316" s="131" t="s">
        <v>535</v>
      </c>
      <c r="E316" s="131" t="s">
        <v>536</v>
      </c>
      <c r="F316" s="131" t="s">
        <v>450</v>
      </c>
      <c r="G316" s="132">
        <v>43466</v>
      </c>
      <c r="H316" s="132">
        <v>43830</v>
      </c>
      <c r="I316" s="145">
        <v>2700.23</v>
      </c>
      <c r="J316" s="145">
        <v>1000</v>
      </c>
      <c r="K316" s="146">
        <f t="shared" si="42"/>
        <v>-1700.23</v>
      </c>
      <c r="L316" s="133">
        <f t="shared" si="43"/>
        <v>-62.96611770108472</v>
      </c>
      <c r="M316" s="278">
        <f t="shared" si="40"/>
        <v>0.23339771317504124</v>
      </c>
      <c r="N316" s="176"/>
      <c r="O316" s="180">
        <f t="shared" si="44"/>
        <v>0</v>
      </c>
      <c r="P316" s="279" t="s">
        <v>328</v>
      </c>
    </row>
    <row r="317" spans="1:16" ht="169.5" customHeight="1" x14ac:dyDescent="0.25">
      <c r="A317" s="144">
        <v>29</v>
      </c>
      <c r="B317" s="131" t="s">
        <v>537</v>
      </c>
      <c r="C317" s="131" t="s">
        <v>538</v>
      </c>
      <c r="D317" s="131" t="s">
        <v>539</v>
      </c>
      <c r="E317" s="131" t="s">
        <v>540</v>
      </c>
      <c r="F317" s="131" t="s">
        <v>450</v>
      </c>
      <c r="G317" s="132">
        <v>43466</v>
      </c>
      <c r="H317" s="132">
        <v>43830</v>
      </c>
      <c r="I317" s="145">
        <v>1000</v>
      </c>
      <c r="J317" s="145">
        <v>1000</v>
      </c>
      <c r="K317" s="146">
        <f t="shared" si="42"/>
        <v>0</v>
      </c>
      <c r="L317" s="133">
        <f t="shared" si="43"/>
        <v>0</v>
      </c>
      <c r="M317" s="278">
        <f t="shared" si="40"/>
        <v>0.23339771317504124</v>
      </c>
      <c r="N317" s="176"/>
      <c r="O317" s="180">
        <f t="shared" si="44"/>
        <v>0</v>
      </c>
      <c r="P317" s="279" t="s">
        <v>328</v>
      </c>
    </row>
    <row r="318" spans="1:16" ht="169.5" customHeight="1" x14ac:dyDescent="0.25">
      <c r="A318" s="144">
        <v>30</v>
      </c>
      <c r="B318" s="131" t="s">
        <v>541</v>
      </c>
      <c r="C318" s="131" t="s">
        <v>542</v>
      </c>
      <c r="D318" s="131" t="s">
        <v>543</v>
      </c>
      <c r="E318" s="131" t="s">
        <v>544</v>
      </c>
      <c r="F318" s="131" t="s">
        <v>450</v>
      </c>
      <c r="G318" s="132">
        <v>43466</v>
      </c>
      <c r="H318" s="132">
        <v>43830</v>
      </c>
      <c r="I318" s="145">
        <v>17455</v>
      </c>
      <c r="J318" s="145">
        <v>18357</v>
      </c>
      <c r="K318" s="146">
        <f t="shared" si="42"/>
        <v>902</v>
      </c>
      <c r="L318" s="133">
        <f t="shared" si="43"/>
        <v>5.1675737610999715</v>
      </c>
      <c r="M318" s="278">
        <f t="shared" si="40"/>
        <v>4.2844818207542321</v>
      </c>
      <c r="N318" s="176"/>
      <c r="O318" s="180">
        <f t="shared" si="44"/>
        <v>0</v>
      </c>
      <c r="P318" s="279" t="s">
        <v>328</v>
      </c>
    </row>
    <row r="319" spans="1:16" ht="169.5" customHeight="1" x14ac:dyDescent="0.25">
      <c r="A319" s="144">
        <v>31</v>
      </c>
      <c r="B319" s="131" t="s">
        <v>546</v>
      </c>
      <c r="C319" s="131" t="s">
        <v>547</v>
      </c>
      <c r="D319" s="131" t="s">
        <v>548</v>
      </c>
      <c r="E319" s="131" t="s">
        <v>549</v>
      </c>
      <c r="F319" s="131" t="s">
        <v>545</v>
      </c>
      <c r="G319" s="132">
        <v>43466</v>
      </c>
      <c r="H319" s="132">
        <v>43830</v>
      </c>
      <c r="I319" s="145">
        <v>720</v>
      </c>
      <c r="J319" s="145">
        <v>1000</v>
      </c>
      <c r="K319" s="146">
        <f t="shared" si="42"/>
        <v>280</v>
      </c>
      <c r="L319" s="133">
        <f t="shared" si="43"/>
        <v>38.888888888888893</v>
      </c>
      <c r="M319" s="278">
        <f t="shared" si="40"/>
        <v>0.23339771317504124</v>
      </c>
      <c r="N319" s="176"/>
      <c r="O319" s="180">
        <f t="shared" si="44"/>
        <v>0</v>
      </c>
      <c r="P319" s="279" t="s">
        <v>328</v>
      </c>
    </row>
    <row r="320" spans="1:16" ht="169.5" customHeight="1" x14ac:dyDescent="0.25">
      <c r="A320" s="144">
        <v>32</v>
      </c>
      <c r="B320" s="131" t="s">
        <v>550</v>
      </c>
      <c r="C320" s="131" t="s">
        <v>551</v>
      </c>
      <c r="D320" s="131" t="s">
        <v>552</v>
      </c>
      <c r="E320" s="131" t="s">
        <v>553</v>
      </c>
      <c r="F320" s="131" t="s">
        <v>554</v>
      </c>
      <c r="G320" s="132">
        <v>43466</v>
      </c>
      <c r="H320" s="132">
        <v>43830</v>
      </c>
      <c r="I320" s="145">
        <v>5460</v>
      </c>
      <c r="J320" s="145">
        <v>2500</v>
      </c>
      <c r="K320" s="146">
        <f t="shared" si="42"/>
        <v>-2960</v>
      </c>
      <c r="L320" s="133">
        <f t="shared" si="43"/>
        <v>-54.212454212454212</v>
      </c>
      <c r="M320" s="278">
        <f t="shared" si="40"/>
        <v>0.58349428293760308</v>
      </c>
      <c r="N320" s="176"/>
      <c r="O320" s="180">
        <f t="shared" si="44"/>
        <v>0</v>
      </c>
      <c r="P320" s="279" t="s">
        <v>328</v>
      </c>
    </row>
    <row r="321" spans="1:16" ht="169.5" customHeight="1" x14ac:dyDescent="0.25">
      <c r="A321" s="144">
        <v>33</v>
      </c>
      <c r="B321" s="131" t="s">
        <v>555</v>
      </c>
      <c r="C321" s="131" t="s">
        <v>556</v>
      </c>
      <c r="D321" s="131" t="s">
        <v>557</v>
      </c>
      <c r="E321" s="131" t="s">
        <v>558</v>
      </c>
      <c r="F321" s="131" t="s">
        <v>545</v>
      </c>
      <c r="G321" s="132">
        <v>43466</v>
      </c>
      <c r="H321" s="132">
        <v>43830</v>
      </c>
      <c r="I321" s="145">
        <v>7000</v>
      </c>
      <c r="J321" s="145">
        <v>0</v>
      </c>
      <c r="K321" s="146">
        <f t="shared" si="42"/>
        <v>-7000</v>
      </c>
      <c r="L321" s="133">
        <f t="shared" si="43"/>
        <v>-100</v>
      </c>
      <c r="M321" s="278">
        <f t="shared" si="40"/>
        <v>0</v>
      </c>
      <c r="N321" s="176"/>
      <c r="O321" s="180">
        <f t="shared" si="44"/>
        <v>0</v>
      </c>
      <c r="P321" s="279" t="s">
        <v>328</v>
      </c>
    </row>
    <row r="322" spans="1:16" ht="169.5" customHeight="1" x14ac:dyDescent="0.25">
      <c r="A322" s="239">
        <v>34</v>
      </c>
      <c r="B322" s="131" t="s">
        <v>583</v>
      </c>
      <c r="C322" s="131" t="s">
        <v>585</v>
      </c>
      <c r="D322" s="131" t="s">
        <v>586</v>
      </c>
      <c r="E322" s="131" t="s">
        <v>582</v>
      </c>
      <c r="F322" s="131" t="s">
        <v>481</v>
      </c>
      <c r="G322" s="132">
        <v>43466</v>
      </c>
      <c r="H322" s="132">
        <v>43830</v>
      </c>
      <c r="I322" s="145">
        <v>0</v>
      </c>
      <c r="J322" s="145">
        <v>1500</v>
      </c>
      <c r="K322" s="146">
        <f t="shared" si="42"/>
        <v>1500</v>
      </c>
      <c r="L322" s="133">
        <f t="shared" si="43"/>
        <v>0</v>
      </c>
      <c r="M322" s="278">
        <f t="shared" si="40"/>
        <v>0.35009656976256187</v>
      </c>
      <c r="N322" s="176"/>
      <c r="O322" s="180">
        <f t="shared" si="44"/>
        <v>0</v>
      </c>
      <c r="P322" s="279" t="s">
        <v>328</v>
      </c>
    </row>
    <row r="323" spans="1:16" ht="29.25" customHeight="1" x14ac:dyDescent="0.4">
      <c r="A323" s="432" t="s">
        <v>584</v>
      </c>
      <c r="B323" s="433"/>
      <c r="C323" s="433"/>
      <c r="D323" s="433"/>
      <c r="E323" s="433"/>
      <c r="F323" s="433"/>
      <c r="G323" s="433"/>
      <c r="H323" s="434"/>
      <c r="I323" s="147">
        <f>SUM(I289:I322)</f>
        <v>451951</v>
      </c>
      <c r="J323" s="147">
        <f>SUM(J289:J322)</f>
        <v>428453.21250000002</v>
      </c>
      <c r="K323" s="178">
        <f>J323-I323</f>
        <v>-23497.787499999977</v>
      </c>
      <c r="L323" s="179">
        <f>IFERROR(K323/I323*100,0)</f>
        <v>-5.1991891820130895</v>
      </c>
      <c r="M323" s="277">
        <f t="shared" si="40"/>
        <v>100</v>
      </c>
      <c r="N323" s="177">
        <f>SUM(N289:N321)</f>
        <v>211499</v>
      </c>
      <c r="O323" s="148">
        <f>IFERROR(N323/J323*100,)</f>
        <v>49.363382938808051</v>
      </c>
      <c r="P323" s="148"/>
    </row>
    <row r="324" spans="1:16" ht="29.25" customHeight="1" x14ac:dyDescent="0.4">
      <c r="A324" s="245" t="s">
        <v>130</v>
      </c>
      <c r="B324" s="245"/>
      <c r="C324" s="245"/>
      <c r="D324" s="245"/>
      <c r="E324" s="245"/>
      <c r="F324" s="245"/>
      <c r="G324" s="245"/>
      <c r="H324" s="245"/>
      <c r="I324" s="247">
        <f>'Quadro Geral'!I10</f>
        <v>451950.99999999994</v>
      </c>
      <c r="J324" s="247">
        <f>'Quadro Geral'!J10</f>
        <v>428453.21250000002</v>
      </c>
      <c r="K324" s="245"/>
      <c r="L324" s="245"/>
      <c r="M324" s="245"/>
      <c r="N324" s="245">
        <f>'Quadro Geral'!K10</f>
        <v>211499</v>
      </c>
      <c r="O324" s="245"/>
      <c r="P324" s="245"/>
    </row>
    <row r="325" spans="1:16" ht="29.25" customHeight="1" x14ac:dyDescent="0.25">
      <c r="A325" s="412" t="s">
        <v>237</v>
      </c>
      <c r="B325" s="413"/>
      <c r="C325" s="413"/>
      <c r="D325" s="413"/>
      <c r="E325" s="413"/>
      <c r="F325" s="413"/>
      <c r="G325" s="413"/>
      <c r="H325" s="413"/>
      <c r="I325" s="413"/>
      <c r="J325" s="413"/>
      <c r="K325" s="413"/>
      <c r="L325" s="413"/>
      <c r="M325" s="413"/>
      <c r="N325" s="413"/>
      <c r="O325" s="413"/>
      <c r="P325" s="414"/>
    </row>
    <row r="326" spans="1:16" ht="29.25" customHeight="1" x14ac:dyDescent="0.4">
      <c r="A326" s="415"/>
      <c r="B326" s="416"/>
      <c r="C326" s="416"/>
      <c r="D326" s="416"/>
      <c r="E326" s="416"/>
      <c r="F326" s="416"/>
      <c r="G326" s="416"/>
      <c r="H326" s="416"/>
      <c r="I326" s="416"/>
      <c r="J326" s="416"/>
      <c r="K326" s="416"/>
      <c r="L326" s="416"/>
      <c r="M326" s="416"/>
      <c r="N326" s="416"/>
      <c r="O326" s="416"/>
      <c r="P326" s="417"/>
    </row>
    <row r="327" spans="1:16" ht="29.25" customHeight="1" x14ac:dyDescent="0.4">
      <c r="A327" s="228"/>
      <c r="B327" s="228"/>
      <c r="C327" s="228"/>
      <c r="D327" s="228"/>
      <c r="E327" s="228"/>
      <c r="F327" s="228"/>
      <c r="G327" s="228"/>
      <c r="H327" s="228"/>
      <c r="I327" s="228"/>
      <c r="J327" s="228"/>
      <c r="K327" s="228"/>
      <c r="L327" s="228"/>
      <c r="M327" s="228"/>
      <c r="N327" s="228"/>
      <c r="O327" s="228"/>
      <c r="P327" s="228"/>
    </row>
    <row r="328" spans="1:16" ht="29.25" customHeight="1" x14ac:dyDescent="0.4">
      <c r="A328" s="228"/>
      <c r="B328" s="228"/>
      <c r="C328" s="228"/>
      <c r="D328" s="228"/>
      <c r="E328" s="228"/>
      <c r="F328" s="228"/>
      <c r="G328" s="228"/>
      <c r="H328" s="228"/>
      <c r="I328" s="228"/>
      <c r="J328" s="228"/>
      <c r="K328" s="228"/>
      <c r="L328" s="228"/>
      <c r="M328" s="228"/>
      <c r="N328" s="228"/>
      <c r="O328" s="228"/>
      <c r="P328" s="228"/>
    </row>
    <row r="329" spans="1:16" x14ac:dyDescent="0.4">
      <c r="A329" s="447" t="s">
        <v>12</v>
      </c>
      <c r="B329" s="447"/>
      <c r="C329" s="447"/>
      <c r="D329" s="447"/>
      <c r="E329" s="447"/>
      <c r="F329" s="447"/>
      <c r="G329" s="447"/>
      <c r="H329" s="149"/>
      <c r="I329" s="149"/>
      <c r="J329" s="241">
        <f>J21+J43+J64+J85+J104+J125+J144+J164+J183+J202+J224+J248+J271+J323</f>
        <v>1476000</v>
      </c>
      <c r="K329" s="149"/>
      <c r="L329" s="149"/>
      <c r="M329" s="149"/>
      <c r="N329" s="241">
        <f>N21+N43+N64+N85+N104+N125+N144+N164+N183+N202+N224+N248+N271+N323</f>
        <v>666196</v>
      </c>
      <c r="O329" s="242">
        <f>'Anexo_1.2_Usos e Fontes'!C24</f>
        <v>666196</v>
      </c>
      <c r="P329" s="149"/>
    </row>
    <row r="330" spans="1:16" x14ac:dyDescent="0.4">
      <c r="A330" s="150" t="s">
        <v>16</v>
      </c>
      <c r="B330" s="446" t="s">
        <v>20</v>
      </c>
      <c r="C330" s="446"/>
      <c r="D330" s="446"/>
      <c r="E330" s="446"/>
      <c r="F330" s="446"/>
      <c r="G330" s="446"/>
      <c r="N330" s="81"/>
      <c r="O330" s="243">
        <f>N329-O329</f>
        <v>0</v>
      </c>
      <c r="P330" s="81"/>
    </row>
    <row r="331" spans="1:16" x14ac:dyDescent="0.4">
      <c r="A331" s="150" t="s">
        <v>17</v>
      </c>
      <c r="B331" s="446" t="s">
        <v>13</v>
      </c>
      <c r="C331" s="446"/>
      <c r="D331" s="446"/>
      <c r="E331" s="446"/>
      <c r="F331" s="446"/>
      <c r="G331" s="446"/>
      <c r="N331" s="81"/>
      <c r="O331" s="81"/>
      <c r="P331" s="81"/>
    </row>
    <row r="332" spans="1:16" x14ac:dyDescent="0.4">
      <c r="A332" s="150" t="s">
        <v>18</v>
      </c>
      <c r="B332" s="446" t="s">
        <v>14</v>
      </c>
      <c r="C332" s="446"/>
      <c r="D332" s="446"/>
      <c r="E332" s="446"/>
      <c r="F332" s="446"/>
      <c r="G332" s="446"/>
      <c r="N332" s="81"/>
      <c r="O332" s="81"/>
      <c r="P332" s="81"/>
    </row>
    <row r="333" spans="1:16" x14ac:dyDescent="0.4">
      <c r="A333" s="150" t="s">
        <v>19</v>
      </c>
      <c r="B333" s="446" t="s">
        <v>15</v>
      </c>
      <c r="C333" s="446"/>
      <c r="D333" s="446"/>
      <c r="E333" s="446"/>
      <c r="F333" s="446"/>
      <c r="G333" s="446"/>
      <c r="N333" s="81"/>
      <c r="O333" s="81"/>
      <c r="P333" s="81"/>
    </row>
  </sheetData>
  <sheetProtection formatCells="0" formatRows="0" insertRows="0" deleteRows="0"/>
  <mergeCells count="579">
    <mergeCell ref="A323:H323"/>
    <mergeCell ref="A325:P325"/>
    <mergeCell ref="A326:P326"/>
    <mergeCell ref="M286:M288"/>
    <mergeCell ref="N286:O286"/>
    <mergeCell ref="P286:P288"/>
    <mergeCell ref="B287:B288"/>
    <mergeCell ref="C287:D287"/>
    <mergeCell ref="E287:E288"/>
    <mergeCell ref="F287:F288"/>
    <mergeCell ref="G287:G288"/>
    <mergeCell ref="H287:H288"/>
    <mergeCell ref="I287:I288"/>
    <mergeCell ref="J287:J288"/>
    <mergeCell ref="K287:K288"/>
    <mergeCell ref="L287:L288"/>
    <mergeCell ref="N287:N288"/>
    <mergeCell ref="O287:O288"/>
    <mergeCell ref="A286:A288"/>
    <mergeCell ref="B286:F286"/>
    <mergeCell ref="G286:H286"/>
    <mergeCell ref="I286:J286"/>
    <mergeCell ref="K286:L286"/>
    <mergeCell ref="K263:L263"/>
    <mergeCell ref="A283:G283"/>
    <mergeCell ref="H283:P283"/>
    <mergeCell ref="A284:G284"/>
    <mergeCell ref="H284:P284"/>
    <mergeCell ref="A285:P285"/>
    <mergeCell ref="A280:G280"/>
    <mergeCell ref="H280:P280"/>
    <mergeCell ref="A281:G281"/>
    <mergeCell ref="H281:P281"/>
    <mergeCell ref="A282:G282"/>
    <mergeCell ref="H282:P282"/>
    <mergeCell ref="A277:G277"/>
    <mergeCell ref="H277:P277"/>
    <mergeCell ref="A278:G278"/>
    <mergeCell ref="H278:P278"/>
    <mergeCell ref="A279:G279"/>
    <mergeCell ref="H279:P279"/>
    <mergeCell ref="A276:P276"/>
    <mergeCell ref="A271:H271"/>
    <mergeCell ref="A273:P273"/>
    <mergeCell ref="A274:P274"/>
    <mergeCell ref="A260:G260"/>
    <mergeCell ref="H260:P260"/>
    <mergeCell ref="A261:G261"/>
    <mergeCell ref="H261:P261"/>
    <mergeCell ref="A262:P262"/>
    <mergeCell ref="M263:M265"/>
    <mergeCell ref="N263:O263"/>
    <mergeCell ref="P263:P265"/>
    <mergeCell ref="B264:B265"/>
    <mergeCell ref="C264:D264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N264:N265"/>
    <mergeCell ref="O264:O265"/>
    <mergeCell ref="A263:A265"/>
    <mergeCell ref="B263:F263"/>
    <mergeCell ref="G263:H263"/>
    <mergeCell ref="I263:J263"/>
    <mergeCell ref="A257:G257"/>
    <mergeCell ref="H257:P257"/>
    <mergeCell ref="A258:G258"/>
    <mergeCell ref="H258:P258"/>
    <mergeCell ref="A259:G259"/>
    <mergeCell ref="H259:P259"/>
    <mergeCell ref="A254:G254"/>
    <mergeCell ref="H254:P254"/>
    <mergeCell ref="A255:G255"/>
    <mergeCell ref="H255:P255"/>
    <mergeCell ref="A256:G256"/>
    <mergeCell ref="H256:P256"/>
    <mergeCell ref="A253:P253"/>
    <mergeCell ref="A248:H248"/>
    <mergeCell ref="A250:P250"/>
    <mergeCell ref="A251:P251"/>
    <mergeCell ref="M239:M241"/>
    <mergeCell ref="N239:O239"/>
    <mergeCell ref="P239:P241"/>
    <mergeCell ref="B240:B241"/>
    <mergeCell ref="C240:D240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N240:N241"/>
    <mergeCell ref="O240:O241"/>
    <mergeCell ref="A239:A241"/>
    <mergeCell ref="B239:F239"/>
    <mergeCell ref="G239:H239"/>
    <mergeCell ref="I239:J239"/>
    <mergeCell ref="K217:L217"/>
    <mergeCell ref="K239:L239"/>
    <mergeCell ref="A236:G236"/>
    <mergeCell ref="H236:P236"/>
    <mergeCell ref="A237:G237"/>
    <mergeCell ref="H237:P237"/>
    <mergeCell ref="A238:P238"/>
    <mergeCell ref="A233:G233"/>
    <mergeCell ref="H233:P233"/>
    <mergeCell ref="A234:G234"/>
    <mergeCell ref="H234:P234"/>
    <mergeCell ref="A235:G235"/>
    <mergeCell ref="H235:P235"/>
    <mergeCell ref="A230:G230"/>
    <mergeCell ref="H230:P230"/>
    <mergeCell ref="A231:G231"/>
    <mergeCell ref="H231:P231"/>
    <mergeCell ref="A232:G232"/>
    <mergeCell ref="H232:P232"/>
    <mergeCell ref="A229:P229"/>
    <mergeCell ref="A224:H224"/>
    <mergeCell ref="A226:P226"/>
    <mergeCell ref="A227:P227"/>
    <mergeCell ref="A214:G214"/>
    <mergeCell ref="H214:P214"/>
    <mergeCell ref="A215:G215"/>
    <mergeCell ref="H215:P215"/>
    <mergeCell ref="A216:P216"/>
    <mergeCell ref="M217:M219"/>
    <mergeCell ref="N217:O217"/>
    <mergeCell ref="P217:P219"/>
    <mergeCell ref="B218:B219"/>
    <mergeCell ref="C218:D218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N218:N219"/>
    <mergeCell ref="O218:O219"/>
    <mergeCell ref="A217:A219"/>
    <mergeCell ref="B217:F217"/>
    <mergeCell ref="G217:H217"/>
    <mergeCell ref="I217:J217"/>
    <mergeCell ref="A211:G211"/>
    <mergeCell ref="H211:P211"/>
    <mergeCell ref="A212:G212"/>
    <mergeCell ref="H212:P212"/>
    <mergeCell ref="A213:G213"/>
    <mergeCell ref="H213:P213"/>
    <mergeCell ref="A208:G208"/>
    <mergeCell ref="H208:P208"/>
    <mergeCell ref="A209:G209"/>
    <mergeCell ref="H209:P209"/>
    <mergeCell ref="A210:G210"/>
    <mergeCell ref="H210:P210"/>
    <mergeCell ref="A207:P207"/>
    <mergeCell ref="A202:H202"/>
    <mergeCell ref="A204:P204"/>
    <mergeCell ref="A205:P205"/>
    <mergeCell ref="J199:J200"/>
    <mergeCell ref="K199:K200"/>
    <mergeCell ref="L199:L200"/>
    <mergeCell ref="N199:N200"/>
    <mergeCell ref="O199:O200"/>
    <mergeCell ref="A197:P197"/>
    <mergeCell ref="A198:A200"/>
    <mergeCell ref="B198:F198"/>
    <mergeCell ref="G198:H198"/>
    <mergeCell ref="I198:J198"/>
    <mergeCell ref="K198:L198"/>
    <mergeCell ref="M198:M200"/>
    <mergeCell ref="N198:O198"/>
    <mergeCell ref="P198:P200"/>
    <mergeCell ref="B199:B200"/>
    <mergeCell ref="C199:D199"/>
    <mergeCell ref="E199:E200"/>
    <mergeCell ref="F199:F200"/>
    <mergeCell ref="G199:G200"/>
    <mergeCell ref="H199:H200"/>
    <mergeCell ref="I199:I200"/>
    <mergeCell ref="A195:G195"/>
    <mergeCell ref="H195:P195"/>
    <mergeCell ref="A196:G196"/>
    <mergeCell ref="H196:P196"/>
    <mergeCell ref="A191:G191"/>
    <mergeCell ref="H191:P191"/>
    <mergeCell ref="A192:G192"/>
    <mergeCell ref="H192:P192"/>
    <mergeCell ref="A193:G193"/>
    <mergeCell ref="H193:P193"/>
    <mergeCell ref="A188:P188"/>
    <mergeCell ref="A189:G189"/>
    <mergeCell ref="H189:P189"/>
    <mergeCell ref="A190:G190"/>
    <mergeCell ref="H190:P190"/>
    <mergeCell ref="A183:H183"/>
    <mergeCell ref="A185:P185"/>
    <mergeCell ref="A186:P186"/>
    <mergeCell ref="A194:G194"/>
    <mergeCell ref="H194:P194"/>
    <mergeCell ref="M179:M181"/>
    <mergeCell ref="N179:O179"/>
    <mergeCell ref="P179:P181"/>
    <mergeCell ref="B180:B181"/>
    <mergeCell ref="C180:D180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N180:N181"/>
    <mergeCell ref="O180:O181"/>
    <mergeCell ref="A178:P178"/>
    <mergeCell ref="A179:A181"/>
    <mergeCell ref="B179:F179"/>
    <mergeCell ref="G179:H179"/>
    <mergeCell ref="A169:P169"/>
    <mergeCell ref="A170:G170"/>
    <mergeCell ref="A171:G171"/>
    <mergeCell ref="A164:H164"/>
    <mergeCell ref="A166:P166"/>
    <mergeCell ref="A167:P167"/>
    <mergeCell ref="A175:G175"/>
    <mergeCell ref="A176:G176"/>
    <mergeCell ref="A177:G177"/>
    <mergeCell ref="H177:P177"/>
    <mergeCell ref="A172:G172"/>
    <mergeCell ref="A173:G173"/>
    <mergeCell ref="A174:G174"/>
    <mergeCell ref="H174:P174"/>
    <mergeCell ref="H172:P172"/>
    <mergeCell ref="H173:P173"/>
    <mergeCell ref="H175:P175"/>
    <mergeCell ref="H176:P176"/>
    <mergeCell ref="I179:J179"/>
    <mergeCell ref="K179:L179"/>
    <mergeCell ref="J161:J162"/>
    <mergeCell ref="K161:K162"/>
    <mergeCell ref="L161:L162"/>
    <mergeCell ref="N161:N162"/>
    <mergeCell ref="O161:O162"/>
    <mergeCell ref="H170:P170"/>
    <mergeCell ref="H171:P171"/>
    <mergeCell ref="A159:P159"/>
    <mergeCell ref="A160:A162"/>
    <mergeCell ref="B160:F160"/>
    <mergeCell ref="G160:H160"/>
    <mergeCell ref="I160:J160"/>
    <mergeCell ref="K160:L160"/>
    <mergeCell ref="M160:M162"/>
    <mergeCell ref="N160:O160"/>
    <mergeCell ref="P160:P162"/>
    <mergeCell ref="B161:B162"/>
    <mergeCell ref="C161:D161"/>
    <mergeCell ref="E161:E162"/>
    <mergeCell ref="F161:F162"/>
    <mergeCell ref="G161:G162"/>
    <mergeCell ref="H161:H162"/>
    <mergeCell ref="I161:I162"/>
    <mergeCell ref="A156:G156"/>
    <mergeCell ref="H156:P156"/>
    <mergeCell ref="A157:G157"/>
    <mergeCell ref="H157:P157"/>
    <mergeCell ref="A158:G158"/>
    <mergeCell ref="H158:P158"/>
    <mergeCell ref="A153:G153"/>
    <mergeCell ref="H153:P153"/>
    <mergeCell ref="A154:G154"/>
    <mergeCell ref="H154:P154"/>
    <mergeCell ref="A155:G155"/>
    <mergeCell ref="H155:P155"/>
    <mergeCell ref="A150:P150"/>
    <mergeCell ref="A151:G151"/>
    <mergeCell ref="H151:P151"/>
    <mergeCell ref="A152:G152"/>
    <mergeCell ref="H152:P152"/>
    <mergeCell ref="A144:H144"/>
    <mergeCell ref="A146:P146"/>
    <mergeCell ref="A147:P147"/>
    <mergeCell ref="A130:P130"/>
    <mergeCell ref="A131:G131"/>
    <mergeCell ref="H131:P131"/>
    <mergeCell ref="A132:G132"/>
    <mergeCell ref="H132:P132"/>
    <mergeCell ref="M140:M142"/>
    <mergeCell ref="N140:O140"/>
    <mergeCell ref="P140:P142"/>
    <mergeCell ref="B141:B142"/>
    <mergeCell ref="C141:D141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N141:N142"/>
    <mergeCell ref="O141:O142"/>
    <mergeCell ref="A140:A142"/>
    <mergeCell ref="B140:F140"/>
    <mergeCell ref="G140:H140"/>
    <mergeCell ref="I140:J140"/>
    <mergeCell ref="K140:L140"/>
    <mergeCell ref="A137:G137"/>
    <mergeCell ref="H137:P137"/>
    <mergeCell ref="A138:G138"/>
    <mergeCell ref="H138:P138"/>
    <mergeCell ref="A139:P139"/>
    <mergeCell ref="A134:G134"/>
    <mergeCell ref="H134:P134"/>
    <mergeCell ref="A135:G135"/>
    <mergeCell ref="H135:P135"/>
    <mergeCell ref="A136:G136"/>
    <mergeCell ref="H136:P136"/>
    <mergeCell ref="A133:G133"/>
    <mergeCell ref="H133:P133"/>
    <mergeCell ref="A125:H125"/>
    <mergeCell ref="A127:P127"/>
    <mergeCell ref="A128:P128"/>
    <mergeCell ref="M118:M120"/>
    <mergeCell ref="N118:O118"/>
    <mergeCell ref="P118:P120"/>
    <mergeCell ref="B119:B120"/>
    <mergeCell ref="C119:D119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N119:N120"/>
    <mergeCell ref="O119:O120"/>
    <mergeCell ref="A118:A120"/>
    <mergeCell ref="B118:F118"/>
    <mergeCell ref="G118:H118"/>
    <mergeCell ref="A111:G111"/>
    <mergeCell ref="H111:P111"/>
    <mergeCell ref="A108:P108"/>
    <mergeCell ref="A107:P107"/>
    <mergeCell ref="A104:H104"/>
    <mergeCell ref="A106:P106"/>
    <mergeCell ref="I118:J118"/>
    <mergeCell ref="K118:L118"/>
    <mergeCell ref="A115:G115"/>
    <mergeCell ref="H115:P115"/>
    <mergeCell ref="A116:G116"/>
    <mergeCell ref="H116:P116"/>
    <mergeCell ref="A117:P117"/>
    <mergeCell ref="A112:G112"/>
    <mergeCell ref="H112:P112"/>
    <mergeCell ref="A113:G113"/>
    <mergeCell ref="H113:P113"/>
    <mergeCell ref="A114:G114"/>
    <mergeCell ref="H114:P114"/>
    <mergeCell ref="I101:I102"/>
    <mergeCell ref="J101:J102"/>
    <mergeCell ref="K101:K102"/>
    <mergeCell ref="L101:L102"/>
    <mergeCell ref="N101:N102"/>
    <mergeCell ref="O101:O102"/>
    <mergeCell ref="A109:G109"/>
    <mergeCell ref="H109:P109"/>
    <mergeCell ref="A110:G110"/>
    <mergeCell ref="H110:P110"/>
    <mergeCell ref="J80:J81"/>
    <mergeCell ref="K80:K81"/>
    <mergeCell ref="L80:L81"/>
    <mergeCell ref="N80:N81"/>
    <mergeCell ref="O80:O81"/>
    <mergeCell ref="A79:A81"/>
    <mergeCell ref="B79:F79"/>
    <mergeCell ref="G79:H79"/>
    <mergeCell ref="A100:A102"/>
    <mergeCell ref="B100:F100"/>
    <mergeCell ref="G100:H100"/>
    <mergeCell ref="I100:J100"/>
    <mergeCell ref="K100:L100"/>
    <mergeCell ref="A97:G97"/>
    <mergeCell ref="H97:P97"/>
    <mergeCell ref="A98:G98"/>
    <mergeCell ref="H98:P98"/>
    <mergeCell ref="A99:P99"/>
    <mergeCell ref="M100:M102"/>
    <mergeCell ref="N100:O100"/>
    <mergeCell ref="P100:P102"/>
    <mergeCell ref="B101:B102"/>
    <mergeCell ref="C101:D101"/>
    <mergeCell ref="E101:E102"/>
    <mergeCell ref="K58:L58"/>
    <mergeCell ref="I79:J79"/>
    <mergeCell ref="K79:L79"/>
    <mergeCell ref="A76:G76"/>
    <mergeCell ref="H76:P76"/>
    <mergeCell ref="A77:G77"/>
    <mergeCell ref="H77:P77"/>
    <mergeCell ref="A78:P78"/>
    <mergeCell ref="A73:G73"/>
    <mergeCell ref="H73:P73"/>
    <mergeCell ref="A74:G74"/>
    <mergeCell ref="H74:P74"/>
    <mergeCell ref="A75:G75"/>
    <mergeCell ref="H75:P75"/>
    <mergeCell ref="M79:M81"/>
    <mergeCell ref="N79:O79"/>
    <mergeCell ref="P79:P81"/>
    <mergeCell ref="B80:B81"/>
    <mergeCell ref="C80:D80"/>
    <mergeCell ref="E80:E81"/>
    <mergeCell ref="F80:F81"/>
    <mergeCell ref="G80:G81"/>
    <mergeCell ref="H80:H81"/>
    <mergeCell ref="I80:I81"/>
    <mergeCell ref="A70:G70"/>
    <mergeCell ref="H70:P70"/>
    <mergeCell ref="A71:G71"/>
    <mergeCell ref="H71:P71"/>
    <mergeCell ref="A72:G72"/>
    <mergeCell ref="H72:P72"/>
    <mergeCell ref="A69:P69"/>
    <mergeCell ref="A64:H64"/>
    <mergeCell ref="A66:P66"/>
    <mergeCell ref="A67:P67"/>
    <mergeCell ref="A55:G55"/>
    <mergeCell ref="H55:P55"/>
    <mergeCell ref="A56:G56"/>
    <mergeCell ref="H56:P56"/>
    <mergeCell ref="A57:P57"/>
    <mergeCell ref="M58:M60"/>
    <mergeCell ref="N58:O58"/>
    <mergeCell ref="P58:P60"/>
    <mergeCell ref="B59:B60"/>
    <mergeCell ref="C59:D59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A58:A60"/>
    <mergeCell ref="B58:F58"/>
    <mergeCell ref="G58:H58"/>
    <mergeCell ref="I58:J58"/>
    <mergeCell ref="A52:G52"/>
    <mergeCell ref="H52:P52"/>
    <mergeCell ref="A53:G53"/>
    <mergeCell ref="H53:P53"/>
    <mergeCell ref="A54:G54"/>
    <mergeCell ref="H54:P54"/>
    <mergeCell ref="A43:H43"/>
    <mergeCell ref="A45:P45"/>
    <mergeCell ref="A46:P46"/>
    <mergeCell ref="A48:P48"/>
    <mergeCell ref="A51:G51"/>
    <mergeCell ref="H51:P51"/>
    <mergeCell ref="N37:N38"/>
    <mergeCell ref="O37:O38"/>
    <mergeCell ref="A35:P35"/>
    <mergeCell ref="A36:A38"/>
    <mergeCell ref="B36:F36"/>
    <mergeCell ref="G36:H36"/>
    <mergeCell ref="I36:J36"/>
    <mergeCell ref="K36:L36"/>
    <mergeCell ref="M36:M38"/>
    <mergeCell ref="N36:O36"/>
    <mergeCell ref="P36:P38"/>
    <mergeCell ref="B37:B38"/>
    <mergeCell ref="C37:D37"/>
    <mergeCell ref="E37:E38"/>
    <mergeCell ref="F37:F38"/>
    <mergeCell ref="G37:G38"/>
    <mergeCell ref="H37:H38"/>
    <mergeCell ref="I37:I38"/>
    <mergeCell ref="A26:P26"/>
    <mergeCell ref="A27:G27"/>
    <mergeCell ref="H27:P27"/>
    <mergeCell ref="A28:G28"/>
    <mergeCell ref="H28:P28"/>
    <mergeCell ref="A49:G49"/>
    <mergeCell ref="H49:P49"/>
    <mergeCell ref="A50:G50"/>
    <mergeCell ref="H50:P50"/>
    <mergeCell ref="A32:G32"/>
    <mergeCell ref="H32:P32"/>
    <mergeCell ref="A33:G33"/>
    <mergeCell ref="H33:P33"/>
    <mergeCell ref="A34:G34"/>
    <mergeCell ref="H34:P34"/>
    <mergeCell ref="A29:G29"/>
    <mergeCell ref="H29:P29"/>
    <mergeCell ref="A30:G30"/>
    <mergeCell ref="H30:P30"/>
    <mergeCell ref="A31:G31"/>
    <mergeCell ref="H31:P31"/>
    <mergeCell ref="J37:J38"/>
    <mergeCell ref="K37:K38"/>
    <mergeCell ref="L37:L38"/>
    <mergeCell ref="B331:G331"/>
    <mergeCell ref="B332:G332"/>
    <mergeCell ref="B333:G333"/>
    <mergeCell ref="A329:G329"/>
    <mergeCell ref="B330:G330"/>
    <mergeCell ref="A85:H85"/>
    <mergeCell ref="A87:P87"/>
    <mergeCell ref="A88:P88"/>
    <mergeCell ref="A90:P90"/>
    <mergeCell ref="A91:G91"/>
    <mergeCell ref="H91:P91"/>
    <mergeCell ref="A92:G92"/>
    <mergeCell ref="H92:P92"/>
    <mergeCell ref="A93:G93"/>
    <mergeCell ref="H93:P93"/>
    <mergeCell ref="A94:G94"/>
    <mergeCell ref="H94:P94"/>
    <mergeCell ref="A95:G95"/>
    <mergeCell ref="H95:P95"/>
    <mergeCell ref="A96:G96"/>
    <mergeCell ref="H96:P96"/>
    <mergeCell ref="G101:G102"/>
    <mergeCell ref="H101:H102"/>
    <mergeCell ref="F101:F102"/>
    <mergeCell ref="A6:P6"/>
    <mergeCell ref="A7:G7"/>
    <mergeCell ref="H7:P7"/>
    <mergeCell ref="A8:G8"/>
    <mergeCell ref="H8:P8"/>
    <mergeCell ref="A9:G9"/>
    <mergeCell ref="H9:P9"/>
    <mergeCell ref="A10:G10"/>
    <mergeCell ref="H10:P10"/>
    <mergeCell ref="A11:G11"/>
    <mergeCell ref="H11:P11"/>
    <mergeCell ref="A12:G12"/>
    <mergeCell ref="H12:P12"/>
    <mergeCell ref="A13:G13"/>
    <mergeCell ref="H13:P13"/>
    <mergeCell ref="A14:G14"/>
    <mergeCell ref="H14:P14"/>
    <mergeCell ref="A21:H21"/>
    <mergeCell ref="K17:K18"/>
    <mergeCell ref="L17:L18"/>
    <mergeCell ref="N17:N18"/>
    <mergeCell ref="O17:O18"/>
    <mergeCell ref="F17:F18"/>
    <mergeCell ref="G17:G18"/>
    <mergeCell ref="H17:H18"/>
    <mergeCell ref="I17:I18"/>
    <mergeCell ref="J17:J18"/>
    <mergeCell ref="A23:P23"/>
    <mergeCell ref="A24:P24"/>
    <mergeCell ref="A15:P15"/>
    <mergeCell ref="B16:F16"/>
    <mergeCell ref="G16:H16"/>
    <mergeCell ref="I16:J16"/>
    <mergeCell ref="K16:L16"/>
    <mergeCell ref="N16:O16"/>
    <mergeCell ref="A16:A18"/>
    <mergeCell ref="M16:M18"/>
    <mergeCell ref="P16:P18"/>
    <mergeCell ref="B17:B18"/>
    <mergeCell ref="C17:D17"/>
    <mergeCell ref="E17:E18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'Matriz Objetivos x Projetos'!$B$11:$B$26</xm:f>
          </x14:formula1>
          <xm:sqref>H12:P13 H32:P33 H54:P55 H75:P76 H96:P97 H114:P115 H136:P137 H156:P157 H194:P195 H213:P214 H235:P236 H259:P260 H282:P283</xm:sqref>
        </x14:dataValidation>
        <x14:dataValidation type="list" allowBlank="1" showInputMessage="1" showErrorMessage="1">
          <x14:formula1>
            <xm:f>'[2]Matriz Objetivos x Projetos'!#REF!</xm:f>
          </x14:formula1>
          <xm:sqref>H175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tabColor rgb="FF00B050"/>
  </sheetPr>
  <dimension ref="A3:R31"/>
  <sheetViews>
    <sheetView showGridLines="0" zoomScaleNormal="100" zoomScaleSheetLayoutView="90" workbookViewId="0">
      <selection activeCell="O25" sqref="O25"/>
    </sheetView>
  </sheetViews>
  <sheetFormatPr defaultRowHeight="15" x14ac:dyDescent="0.25"/>
  <sheetData>
    <row r="3" spans="1:14" ht="44.25" customHeight="1" x14ac:dyDescent="0.25"/>
    <row r="4" spans="1:14" ht="21" x14ac:dyDescent="0.25">
      <c r="A4" s="313" t="s">
        <v>278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</row>
    <row r="5" spans="1:14" ht="15.75" customHeight="1" x14ac:dyDescent="0.25">
      <c r="A5" s="315"/>
      <c r="B5" s="316"/>
      <c r="C5" s="316"/>
      <c r="D5" s="316"/>
      <c r="E5" s="316"/>
      <c r="F5" s="316"/>
      <c r="G5" s="316"/>
      <c r="H5" s="316"/>
      <c r="I5" s="316"/>
      <c r="J5" s="316"/>
      <c r="K5" s="316"/>
    </row>
    <row r="6" spans="1:14" ht="15.75" customHeight="1" x14ac:dyDescent="0.25">
      <c r="A6" s="315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27"/>
      <c r="M6" s="27"/>
      <c r="N6" s="27"/>
    </row>
    <row r="7" spans="1:14" ht="15.75" customHeight="1" x14ac:dyDescent="0.25">
      <c r="A7" s="315"/>
      <c r="B7" s="316"/>
      <c r="C7" s="316"/>
      <c r="D7" s="316"/>
      <c r="E7" s="316"/>
      <c r="F7" s="316"/>
      <c r="G7" s="316"/>
      <c r="H7" s="316"/>
      <c r="I7" s="316"/>
      <c r="J7" s="316"/>
      <c r="K7" s="316"/>
    </row>
    <row r="8" spans="1:14" ht="15.75" customHeight="1" x14ac:dyDescent="0.25">
      <c r="A8" s="315"/>
      <c r="B8" s="316"/>
      <c r="C8" s="316"/>
      <c r="D8" s="316"/>
      <c r="E8" s="316"/>
      <c r="F8" s="316"/>
      <c r="G8" s="316"/>
      <c r="H8" s="316"/>
      <c r="I8" s="316"/>
      <c r="J8" s="316"/>
      <c r="K8" s="316"/>
    </row>
    <row r="9" spans="1:14" ht="15.75" customHeight="1" x14ac:dyDescent="0.25">
      <c r="A9" s="315"/>
      <c r="B9" s="316"/>
      <c r="C9" s="316"/>
      <c r="D9" s="316"/>
      <c r="E9" s="316"/>
      <c r="F9" s="316"/>
      <c r="G9" s="316"/>
      <c r="H9" s="316"/>
      <c r="I9" s="316"/>
      <c r="J9" s="316"/>
      <c r="K9" s="316"/>
    </row>
    <row r="10" spans="1:14" ht="15.75" customHeight="1" x14ac:dyDescent="0.25">
      <c r="A10" s="315"/>
      <c r="B10" s="316"/>
      <c r="C10" s="316"/>
      <c r="D10" s="316"/>
      <c r="E10" s="316"/>
      <c r="F10" s="316"/>
      <c r="G10" s="316"/>
      <c r="H10" s="316"/>
      <c r="I10" s="316"/>
      <c r="J10" s="316"/>
      <c r="K10" s="316"/>
    </row>
    <row r="11" spans="1:14" ht="15.75" customHeight="1" x14ac:dyDescent="0.25">
      <c r="A11" s="315"/>
      <c r="B11" s="316"/>
      <c r="C11" s="316"/>
      <c r="D11" s="316"/>
      <c r="E11" s="316"/>
      <c r="F11" s="316"/>
      <c r="G11" s="316"/>
      <c r="H11" s="316"/>
      <c r="I11" s="316"/>
      <c r="J11" s="316"/>
      <c r="K11" s="316"/>
    </row>
    <row r="12" spans="1:14" ht="15.75" customHeight="1" x14ac:dyDescent="0.25">
      <c r="A12" s="315"/>
      <c r="B12" s="316"/>
      <c r="C12" s="316"/>
      <c r="D12" s="316"/>
      <c r="E12" s="316"/>
      <c r="F12" s="316"/>
      <c r="G12" s="316"/>
      <c r="H12" s="316"/>
      <c r="I12" s="316"/>
      <c r="J12" s="316"/>
      <c r="K12" s="316"/>
    </row>
    <row r="13" spans="1:14" ht="15.75" customHeight="1" x14ac:dyDescent="0.25">
      <c r="A13" s="315"/>
      <c r="B13" s="316"/>
      <c r="C13" s="316"/>
      <c r="D13" s="316"/>
      <c r="E13" s="316"/>
      <c r="F13" s="316"/>
      <c r="G13" s="316"/>
      <c r="H13" s="316"/>
      <c r="I13" s="316"/>
      <c r="J13" s="316"/>
      <c r="K13" s="316"/>
    </row>
    <row r="14" spans="1:14" ht="15.75" customHeight="1" x14ac:dyDescent="0.25">
      <c r="A14" s="315"/>
      <c r="B14" s="316"/>
      <c r="C14" s="316"/>
      <c r="D14" s="316"/>
      <c r="E14" s="316"/>
      <c r="F14" s="316"/>
      <c r="G14" s="316"/>
      <c r="H14" s="316"/>
      <c r="I14" s="316"/>
      <c r="J14" s="316"/>
      <c r="K14" s="316"/>
    </row>
    <row r="15" spans="1:14" ht="15.75" customHeight="1" x14ac:dyDescent="0.25">
      <c r="A15" s="315"/>
      <c r="B15" s="316"/>
      <c r="C15" s="316"/>
      <c r="D15" s="316"/>
      <c r="E15" s="316"/>
      <c r="F15" s="316"/>
      <c r="G15" s="316"/>
      <c r="H15" s="316"/>
      <c r="I15" s="316"/>
      <c r="J15" s="316"/>
      <c r="K15" s="316"/>
    </row>
    <row r="16" spans="1:14" ht="15" customHeight="1" x14ac:dyDescent="0.25">
      <c r="A16" s="315"/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ht="15.75" customHeight="1" x14ac:dyDescent="0.25">
      <c r="A17" s="315"/>
      <c r="B17" s="316"/>
      <c r="C17" s="316"/>
      <c r="D17" s="316"/>
      <c r="E17" s="316"/>
      <c r="F17" s="316"/>
      <c r="G17" s="316"/>
      <c r="H17" s="316"/>
      <c r="I17" s="316"/>
      <c r="J17" s="316"/>
      <c r="K17" s="316"/>
    </row>
    <row r="18" spans="1:18" ht="15.75" customHeight="1" x14ac:dyDescent="0.25">
      <c r="A18" s="315"/>
      <c r="B18" s="316"/>
      <c r="C18" s="316"/>
      <c r="D18" s="316"/>
      <c r="E18" s="316"/>
      <c r="F18" s="316"/>
      <c r="G18" s="316"/>
      <c r="H18" s="316"/>
      <c r="I18" s="316"/>
      <c r="J18" s="316"/>
      <c r="K18" s="316"/>
    </row>
    <row r="19" spans="1:18" ht="15.75" customHeight="1" x14ac:dyDescent="0.25">
      <c r="A19" s="315"/>
      <c r="B19" s="316"/>
      <c r="C19" s="316"/>
      <c r="D19" s="316"/>
      <c r="E19" s="316"/>
      <c r="F19" s="316"/>
      <c r="G19" s="316"/>
      <c r="H19" s="316"/>
      <c r="I19" s="316"/>
      <c r="J19" s="316"/>
      <c r="K19" s="316"/>
    </row>
    <row r="20" spans="1:18" ht="15.75" customHeight="1" x14ac:dyDescent="0.25">
      <c r="A20" s="315"/>
      <c r="B20" s="316"/>
      <c r="C20" s="316"/>
      <c r="D20" s="316"/>
      <c r="E20" s="316"/>
      <c r="F20" s="316"/>
      <c r="G20" s="316"/>
      <c r="H20" s="316"/>
      <c r="I20" s="316"/>
      <c r="J20" s="316"/>
      <c r="K20" s="316"/>
    </row>
    <row r="21" spans="1:18" ht="15.75" customHeight="1" x14ac:dyDescent="0.25">
      <c r="A21" s="315"/>
      <c r="B21" s="316"/>
      <c r="C21" s="316"/>
      <c r="D21" s="316"/>
      <c r="E21" s="316"/>
      <c r="F21" s="316"/>
      <c r="G21" s="316"/>
      <c r="H21" s="316"/>
      <c r="I21" s="316"/>
      <c r="J21" s="316"/>
      <c r="K21" s="316"/>
    </row>
    <row r="22" spans="1:18" ht="15.75" customHeight="1" x14ac:dyDescent="0.25">
      <c r="A22" s="315"/>
      <c r="B22" s="316"/>
      <c r="C22" s="316"/>
      <c r="D22" s="316"/>
      <c r="E22" s="316"/>
      <c r="F22" s="316"/>
      <c r="G22" s="316"/>
      <c r="H22" s="316"/>
      <c r="I22" s="316"/>
      <c r="J22" s="316"/>
      <c r="K22" s="316"/>
    </row>
    <row r="23" spans="1:18" ht="15.75" customHeight="1" x14ac:dyDescent="0.25">
      <c r="A23" s="315"/>
      <c r="B23" s="316"/>
      <c r="C23" s="316"/>
      <c r="D23" s="316"/>
      <c r="E23" s="316"/>
      <c r="F23" s="316"/>
      <c r="G23" s="316"/>
      <c r="H23" s="316"/>
      <c r="I23" s="316"/>
      <c r="J23" s="316"/>
      <c r="K23" s="316"/>
    </row>
    <row r="24" spans="1:18" ht="15.75" customHeight="1" x14ac:dyDescent="0.25">
      <c r="A24" s="315"/>
      <c r="B24" s="316"/>
      <c r="C24" s="316"/>
      <c r="D24" s="316"/>
      <c r="E24" s="316"/>
      <c r="F24" s="316"/>
      <c r="G24" s="316"/>
      <c r="H24" s="316"/>
      <c r="I24" s="316"/>
      <c r="J24" s="316"/>
      <c r="K24" s="316"/>
    </row>
    <row r="25" spans="1:18" ht="15.75" customHeight="1" x14ac:dyDescent="0.25">
      <c r="A25" s="315"/>
      <c r="B25" s="316"/>
      <c r="C25" s="316"/>
      <c r="D25" s="316"/>
      <c r="E25" s="316"/>
      <c r="F25" s="316"/>
      <c r="G25" s="316"/>
      <c r="H25" s="316"/>
      <c r="I25" s="316"/>
      <c r="J25" s="316"/>
      <c r="K25" s="316"/>
    </row>
    <row r="26" spans="1:18" ht="15" customHeight="1" x14ac:dyDescent="0.25">
      <c r="A26" s="315"/>
      <c r="B26" s="316"/>
      <c r="C26" s="316"/>
      <c r="D26" s="316"/>
      <c r="E26" s="316"/>
      <c r="F26" s="316"/>
      <c r="G26" s="316"/>
      <c r="H26" s="316"/>
      <c r="I26" s="316"/>
      <c r="J26" s="316"/>
      <c r="K26" s="316"/>
    </row>
    <row r="27" spans="1:18" ht="15.75" customHeight="1" x14ac:dyDescent="0.25">
      <c r="A27" s="315"/>
      <c r="B27" s="316"/>
      <c r="C27" s="316"/>
      <c r="D27" s="316"/>
      <c r="E27" s="316"/>
      <c r="F27" s="316"/>
      <c r="G27" s="316"/>
      <c r="H27" s="316"/>
      <c r="I27" s="316"/>
      <c r="J27" s="316"/>
      <c r="K27" s="316"/>
    </row>
    <row r="28" spans="1:18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83"/>
      <c r="M28" s="83"/>
      <c r="N28" s="83"/>
      <c r="O28" s="83"/>
      <c r="P28" s="83"/>
      <c r="Q28" s="83"/>
      <c r="R28" s="83"/>
    </row>
    <row r="30" spans="1:18" ht="42.75" customHeight="1" x14ac:dyDescent="0.25">
      <c r="A30" s="312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</row>
    <row r="31" spans="1:18" x14ac:dyDescent="0.25">
      <c r="A31" s="312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</row>
  </sheetData>
  <mergeCells count="3">
    <mergeCell ref="A30:P31"/>
    <mergeCell ref="A4:K4"/>
    <mergeCell ref="A5:K27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2" r:id="rId4">
          <objectPr defaultSize="0" autoPict="0" r:id="rId5">
            <anchor moveWithCells="1">
              <from>
                <xdr:col>0</xdr:col>
                <xdr:colOff>28575</xdr:colOff>
                <xdr:row>4</xdr:row>
                <xdr:rowOff>0</xdr:rowOff>
              </from>
              <to>
                <xdr:col>11</xdr:col>
                <xdr:colOff>0</xdr:colOff>
                <xdr:row>28</xdr:row>
                <xdr:rowOff>28575</xdr:rowOff>
              </to>
            </anchor>
          </objectPr>
        </oleObject>
      </mc:Choice>
      <mc:Fallback>
        <oleObject progId="PowerPoint.Slide.12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B050"/>
    <pageSetUpPr fitToPage="1"/>
  </sheetPr>
  <dimension ref="A1:U27"/>
  <sheetViews>
    <sheetView showGridLines="0" zoomScale="66" zoomScaleNormal="66" zoomScaleSheetLayoutView="70" workbookViewId="0">
      <pane xSplit="2" ySplit="10" topLeftCell="J11" activePane="bottomRight" state="frozen"/>
      <selection pane="topRight" activeCell="D1" sqref="D1"/>
      <selection pane="bottomLeft" activeCell="A6" sqref="A6"/>
      <selection pane="bottomRight" activeCell="Q28" sqref="Q28"/>
    </sheetView>
  </sheetViews>
  <sheetFormatPr defaultColWidth="9.140625" defaultRowHeight="14.25" x14ac:dyDescent="0.2"/>
  <cols>
    <col min="1" max="1" width="21.5703125" style="16" customWidth="1"/>
    <col min="2" max="2" width="73.42578125" style="16" customWidth="1"/>
    <col min="3" max="4" width="17.42578125" style="16" customWidth="1"/>
    <col min="5" max="6" width="10.42578125" style="16" customWidth="1"/>
    <col min="7" max="8" width="17.42578125" style="16" customWidth="1"/>
    <col min="9" max="13" width="10.28515625" style="16" customWidth="1"/>
    <col min="14" max="16" width="17.42578125" style="16" customWidth="1"/>
    <col min="17" max="17" width="5" style="16" customWidth="1"/>
    <col min="18" max="18" width="3.42578125" style="16" customWidth="1"/>
    <col min="19" max="19" width="3" style="16" customWidth="1"/>
    <col min="20" max="20" width="5.85546875" style="16" customWidth="1"/>
    <col min="21" max="16384" width="9.140625" style="16"/>
  </cols>
  <sheetData>
    <row r="1" spans="1:21" ht="15" customHeight="1" x14ac:dyDescent="0.2"/>
    <row r="2" spans="1:21" ht="15" customHeight="1" x14ac:dyDescent="0.2"/>
    <row r="3" spans="1:21" ht="15" customHeight="1" x14ac:dyDescent="0.2"/>
    <row r="4" spans="1:21" ht="15" customHeight="1" x14ac:dyDescent="0.2"/>
    <row r="5" spans="1:21" ht="15" customHeight="1" x14ac:dyDescent="0.2"/>
    <row r="6" spans="1:21" ht="42" customHeight="1" x14ac:dyDescent="0.2">
      <c r="A6" s="320" t="s">
        <v>166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65"/>
    </row>
    <row r="7" spans="1:21" ht="24" customHeight="1" x14ac:dyDescent="0.2">
      <c r="A7" s="319" t="s">
        <v>611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</row>
    <row r="8" spans="1:21" ht="33.75" customHeight="1" x14ac:dyDescent="0.2">
      <c r="A8" s="319" t="s">
        <v>91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</row>
    <row r="9" spans="1:21" ht="33.75" customHeight="1" x14ac:dyDescent="0.25">
      <c r="A9" s="66"/>
      <c r="B9" s="66"/>
    </row>
    <row r="10" spans="1:21" ht="132" customHeight="1" x14ac:dyDescent="0.2">
      <c r="A10" s="187" t="s">
        <v>85</v>
      </c>
      <c r="B10" s="188" t="s">
        <v>269</v>
      </c>
      <c r="C10" s="166" t="str">
        <f>IF('Quadro Geral'!$D10="","",'Quadro Geral'!$D10)</f>
        <v>Manutenção das Atividades Administrativas</v>
      </c>
      <c r="D10" s="166" t="str">
        <f>IF('Quadro Geral'!$D10="","",'Quadro Geral'!$D11)</f>
        <v>Atendimento e relacionamento com arquitetos e urbanistas e a sociedade</v>
      </c>
      <c r="E10" s="166" t="str">
        <f>IF('Quadro Geral'!$D10="","",'Quadro Geral'!$D12)</f>
        <v>Fiscalização</v>
      </c>
      <c r="F10" s="166" t="str">
        <f>IF('Quadro Geral'!$D10="","",'Quadro Geral'!$D13)</f>
        <v>Comunicação</v>
      </c>
      <c r="G10" s="166" t="str">
        <f>IF('Quadro Geral'!$D10="","",'Quadro Geral'!$D14)</f>
        <v>Contribuição com as despesas do CSC - Fiscalização</v>
      </c>
      <c r="H10" s="166" t="str">
        <f>IF('Quadro Geral'!$D10="","",'Quadro Geral'!$D15)</f>
        <v>Contribuição com as despesas do CSC - Atendimento</v>
      </c>
      <c r="I10" s="166" t="str">
        <f>IF('Quadro Geral'!$D10="","",'Quadro Geral'!$D16)</f>
        <v>Fundo de Apoio</v>
      </c>
      <c r="J10" s="166" t="str">
        <f>IF('Quadro Geral'!$D10="","",'Quadro Geral'!$D17)</f>
        <v>Reserva de Contingência</v>
      </c>
      <c r="K10" s="166" t="str">
        <f>IF('Quadro Geral'!$D10="","",'Quadro Geral'!$D18)</f>
        <v>Estruturação da sede própria do CAU/AP</v>
      </c>
      <c r="L10" s="166" t="str">
        <f>IF('Quadro Geral'!$D10="","",'Quadro Geral'!$D19)</f>
        <v>Colaborador Valorizado</v>
      </c>
      <c r="M10" s="166" t="str">
        <f>IF('Quadro Geral'!$D10="","",'Quadro Geral'!$D20)</f>
        <v>Presidência e Plenárias</v>
      </c>
      <c r="N10" s="166" t="str">
        <f>IF('Quadro Geral'!$D10="","",'Quadro Geral'!$D21)</f>
        <v>Comissão de Planejamento, Finanças, Orçamento e Administração - CPFOA</v>
      </c>
      <c r="O10" s="166" t="str">
        <f>IF('Quadro Geral'!$D10="","",'Quadro Geral'!$D22)</f>
        <v>Comissão de Ensino e Formação, Ética e Exercício Profissional - CEFEEP</v>
      </c>
      <c r="P10" s="166" t="str">
        <f>IF('Quadro Geral'!$D10="","",'Quadro Geral'!$D23)</f>
        <v>Assistência Técnica em Habitações de Interesse Social – ATHIS</v>
      </c>
      <c r="Q10" s="253" t="s">
        <v>590</v>
      </c>
      <c r="R10" s="253"/>
      <c r="S10" s="253"/>
      <c r="T10" s="253"/>
      <c r="U10" s="16" t="s">
        <v>591</v>
      </c>
    </row>
    <row r="11" spans="1:21" ht="63" customHeight="1" x14ac:dyDescent="0.2">
      <c r="A11" s="318" t="s">
        <v>86</v>
      </c>
      <c r="B11" s="189" t="s">
        <v>52</v>
      </c>
      <c r="C11" s="20" t="str">
        <f>IFERROR(IF(VLOOKUP(C$10,'Quadro Geral'!$D$10:$H$29,3,FALSE)='Matriz Objetivos x Projetos'!$B11,"P",IF(OR(VLOOKUP('Matriz Objetivos x Projetos'!C$10,'Quadro Geral'!$D$10:$H$29,4,FALSE)='Matriz Objetivos x Projetos'!$B11,VLOOKUP('Matriz Objetivos x Projetos'!C$10,'Quadro Geral'!$D$10:$H$23,5,FALSE)='Matriz Objetivos x Projetos'!$B11),"S","")),"")</f>
        <v/>
      </c>
      <c r="D11" s="20" t="str">
        <f>IFERROR(IF(VLOOKUP(D$10,'Quadro Geral'!$D$10:$H$29,3,FALSE)='Matriz Objetivos x Projetos'!$B11,"P",IF(OR(VLOOKUP('Matriz Objetivos x Projetos'!D$10,'Quadro Geral'!$D$10:$H$29,4,FALSE)='Matriz Objetivos x Projetos'!$B11,VLOOKUP('Matriz Objetivos x Projetos'!D$10,'Quadro Geral'!$D$10:$H$23,5,FALSE)='Matriz Objetivos x Projetos'!$B11),"S","")),"")</f>
        <v/>
      </c>
      <c r="E11" s="20" t="str">
        <f>IFERROR(IF(VLOOKUP(E$10,'Quadro Geral'!$D$10:$H$29,3,FALSE)='Matriz Objetivos x Projetos'!$B11,"P",IF(OR(VLOOKUP('Matriz Objetivos x Projetos'!E$10,'Quadro Geral'!$D$10:$H$29,4,FALSE)='Matriz Objetivos x Projetos'!$B11,VLOOKUP('Matriz Objetivos x Projetos'!E$10,'Quadro Geral'!$D$10:$H$23,5,FALSE)='Matriz Objetivos x Projetos'!$B11),"S","")),"")</f>
        <v/>
      </c>
      <c r="F11" s="20" t="str">
        <f>IFERROR(IF(VLOOKUP(F$10,'Quadro Geral'!$D$10:$H$29,3,FALSE)='Matriz Objetivos x Projetos'!$B11,"P",IF(OR(VLOOKUP('Matriz Objetivos x Projetos'!F$10,'Quadro Geral'!$D$10:$H$29,4,FALSE)='Matriz Objetivos x Projetos'!$B11,VLOOKUP('Matriz Objetivos x Projetos'!F$10,'Quadro Geral'!$D$10:$H$23,5,FALSE)='Matriz Objetivos x Projetos'!$B11),"S","")),"")</f>
        <v/>
      </c>
      <c r="G11" s="20" t="str">
        <f>IFERROR(IF(VLOOKUP(G$10,'Quadro Geral'!$D$10:$H$29,3,FALSE)='Matriz Objetivos x Projetos'!$B11,"P",IF(OR(VLOOKUP('Matriz Objetivos x Projetos'!G$10,'Quadro Geral'!$D$10:$H$29,4,FALSE)='Matriz Objetivos x Projetos'!$B11,VLOOKUP('Matriz Objetivos x Projetos'!G$10,'Quadro Geral'!$D$10:$H$23,5,FALSE)='Matriz Objetivos x Projetos'!$B11),"S","")),"")</f>
        <v/>
      </c>
      <c r="H11" s="20" t="str">
        <f>IFERROR(IF(VLOOKUP(H$10,'Quadro Geral'!$D$10:$H$29,3,FALSE)='Matriz Objetivos x Projetos'!$B11,"P",IF(OR(VLOOKUP('Matriz Objetivos x Projetos'!H$10,'Quadro Geral'!$D$10:$H$29,4,FALSE)='Matriz Objetivos x Projetos'!$B11,VLOOKUP('Matriz Objetivos x Projetos'!H$10,'Quadro Geral'!$D$10:$H$23,5,FALSE)='Matriz Objetivos x Projetos'!$B11),"S","")),"")</f>
        <v/>
      </c>
      <c r="I11" s="20" t="str">
        <f>IFERROR(IF(VLOOKUP(I$10,'Quadro Geral'!$D$10:$H$29,3,FALSE)='Matriz Objetivos x Projetos'!$B11,"P",IF(OR(VLOOKUP('Matriz Objetivos x Projetos'!I$10,'Quadro Geral'!$D$10:$H$29,4,FALSE)='Matriz Objetivos x Projetos'!$B11,VLOOKUP('Matriz Objetivos x Projetos'!I$10,'Quadro Geral'!$D$10:$H$23,5,FALSE)='Matriz Objetivos x Projetos'!$B11),"S","")),"")</f>
        <v/>
      </c>
      <c r="J11" s="20" t="str">
        <f>IFERROR(IF(VLOOKUP(J$10,'Quadro Geral'!$D$10:$H$29,3,FALSE)='Matriz Objetivos x Projetos'!$B11,"P",IF(OR(VLOOKUP('Matriz Objetivos x Projetos'!J$10,'Quadro Geral'!$D$10:$H$29,4,FALSE)='Matriz Objetivos x Projetos'!$B11,VLOOKUP('Matriz Objetivos x Projetos'!J$10,'Quadro Geral'!$D$10:$H$23,5,FALSE)='Matriz Objetivos x Projetos'!$B11),"S","")),"")</f>
        <v/>
      </c>
      <c r="K11" s="20" t="str">
        <f>IFERROR(IF(VLOOKUP(K$10,'Quadro Geral'!$D$10:$H$29,3,FALSE)='Matriz Objetivos x Projetos'!$B11,"P",IF(OR(VLOOKUP('Matriz Objetivos x Projetos'!K$10,'Quadro Geral'!$D$10:$H$29,4,FALSE)='Matriz Objetivos x Projetos'!$B11,VLOOKUP('Matriz Objetivos x Projetos'!K$10,'Quadro Geral'!$D$10:$H$23,5,FALSE)='Matriz Objetivos x Projetos'!$B11),"S","")),"")</f>
        <v/>
      </c>
      <c r="L11" s="20" t="str">
        <f>IFERROR(IF(VLOOKUP(L$10,'Quadro Geral'!$D$10:$H$29,3,FALSE)='Matriz Objetivos x Projetos'!$B11,"P",IF(OR(VLOOKUP('Matriz Objetivos x Projetos'!L$10,'Quadro Geral'!$D$10:$H$29,4,FALSE)='Matriz Objetivos x Projetos'!$B11,VLOOKUP('Matriz Objetivos x Projetos'!L$10,'Quadro Geral'!$D$10:$H$23,5,FALSE)='Matriz Objetivos x Projetos'!$B11),"S","")),"")</f>
        <v/>
      </c>
      <c r="M11" s="20" t="str">
        <f>IFERROR(IF(VLOOKUP(M$10,'Quadro Geral'!$D$10:$H$29,3,FALSE)='Matriz Objetivos x Projetos'!$B11,"P",IF(OR(VLOOKUP('Matriz Objetivos x Projetos'!M$10,'Quadro Geral'!$D$10:$H$29,4,FALSE)='Matriz Objetivos x Projetos'!$B11,VLOOKUP('Matriz Objetivos x Projetos'!M$10,'Quadro Geral'!$D$10:$H$23,5,FALSE)='Matriz Objetivos x Projetos'!$B11),"S","")),"")</f>
        <v/>
      </c>
      <c r="N11" s="20" t="str">
        <f>IFERROR(IF(VLOOKUP(N$10,'Quadro Geral'!$D$10:$H$29,3,FALSE)='Matriz Objetivos x Projetos'!$B11,"P",IF(OR(VLOOKUP('Matriz Objetivos x Projetos'!N$10,'Quadro Geral'!$D$10:$H$29,4,FALSE)='Matriz Objetivos x Projetos'!$B11,VLOOKUP('Matriz Objetivos x Projetos'!N$10,'Quadro Geral'!$D$10:$H$23,5,FALSE)='Matriz Objetivos x Projetos'!$B11),"S","")),"")</f>
        <v/>
      </c>
      <c r="O11" s="20" t="str">
        <f>IFERROR(IF(VLOOKUP(O$10,'Quadro Geral'!$D$10:$H$29,3,FALSE)='Matriz Objetivos x Projetos'!$B11,"P",IF(OR(VLOOKUP('Matriz Objetivos x Projetos'!O$10,'Quadro Geral'!$D$10:$H$29,4,FALSE)='Matriz Objetivos x Projetos'!$B11,VLOOKUP('Matriz Objetivos x Projetos'!O$10,'Quadro Geral'!$D$10:$H$23,5,FALSE)='Matriz Objetivos x Projetos'!$B11),"S","")),"")</f>
        <v/>
      </c>
      <c r="P11" s="20" t="str">
        <f>IFERROR(IF(VLOOKUP(P$10,'Quadro Geral'!$D$10:$H$29,3,FALSE)='Matriz Objetivos x Projetos'!$B11,"P",IF(OR(VLOOKUP('Matriz Objetivos x Projetos'!P$10,'Quadro Geral'!$D$10:$H$29,4,FALSE)='Matriz Objetivos x Projetos'!$B11,VLOOKUP('Matriz Objetivos x Projetos'!P$10,'Quadro Geral'!$D$10:$H$23,5,FALSE)='Matriz Objetivos x Projetos'!$B11),"S","")),"")</f>
        <v/>
      </c>
      <c r="Q11" s="17">
        <f t="shared" ref="Q11:Q26" si="0">COUNTIF(C11:P11,"x")</f>
        <v>0</v>
      </c>
      <c r="R11" s="16" t="str">
        <f>IF(A11="",#REF!,A11)</f>
        <v>Sociedade</v>
      </c>
    </row>
    <row r="12" spans="1:21" ht="63" customHeight="1" x14ac:dyDescent="0.2">
      <c r="A12" s="318"/>
      <c r="B12" s="189" t="s">
        <v>53</v>
      </c>
      <c r="C12" s="20" t="str">
        <f>IFERROR(IF(VLOOKUP(C$10,'Quadro Geral'!$D$10:$H$29,3,FALSE)='Matriz Objetivos x Projetos'!$B12,"P",IF(OR(VLOOKUP('Matriz Objetivos x Projetos'!C$10,'Quadro Geral'!$D$10:$H$29,4,FALSE)='Matriz Objetivos x Projetos'!$B12,VLOOKUP('Matriz Objetivos x Projetos'!C$10,'Quadro Geral'!$D$10:$H$23,5,FALSE)='Matriz Objetivos x Projetos'!$B12),"S","")),"")</f>
        <v/>
      </c>
      <c r="D12" s="20" t="str">
        <f>IFERROR(IF(VLOOKUP(D$10,'Quadro Geral'!$D$10:$H$29,3,FALSE)='Matriz Objetivos x Projetos'!$B12,"P",IF(OR(VLOOKUP('Matriz Objetivos x Projetos'!D$10,'Quadro Geral'!$D$10:$H$29,4,FALSE)='Matriz Objetivos x Projetos'!$B12,VLOOKUP('Matriz Objetivos x Projetos'!D$10,'Quadro Geral'!$D$10:$H$23,5,FALSE)='Matriz Objetivos x Projetos'!$B12),"S","")),"")</f>
        <v/>
      </c>
      <c r="E12" s="20" t="str">
        <f>IFERROR(IF(VLOOKUP(E$10,'Quadro Geral'!$D$10:$H$29,3,FALSE)='Matriz Objetivos x Projetos'!$B12,"P",IF(OR(VLOOKUP('Matriz Objetivos x Projetos'!E$10,'Quadro Geral'!$D$10:$H$29,4,FALSE)='Matriz Objetivos x Projetos'!$B12,VLOOKUP('Matriz Objetivos x Projetos'!E$10,'Quadro Geral'!$D$10:$H$23,5,FALSE)='Matriz Objetivos x Projetos'!$B12),"S","")),"")</f>
        <v/>
      </c>
      <c r="F12" s="20" t="str">
        <f>IFERROR(IF(VLOOKUP(F$10,'Quadro Geral'!$D$10:$H$29,3,FALSE)='Matriz Objetivos x Projetos'!$B12,"P",IF(OR(VLOOKUP('Matriz Objetivos x Projetos'!F$10,'Quadro Geral'!$D$10:$H$29,4,FALSE)='Matriz Objetivos x Projetos'!$B12,VLOOKUP('Matriz Objetivos x Projetos'!F$10,'Quadro Geral'!$D$10:$H$23,5,FALSE)='Matriz Objetivos x Projetos'!$B12),"S","")),"")</f>
        <v>S</v>
      </c>
      <c r="G12" s="20" t="str">
        <f>IFERROR(IF(VLOOKUP(G$10,'Quadro Geral'!$D$10:$H$29,3,FALSE)='Matriz Objetivos x Projetos'!$B12,"P",IF(OR(VLOOKUP('Matriz Objetivos x Projetos'!G$10,'Quadro Geral'!$D$10:$H$29,4,FALSE)='Matriz Objetivos x Projetos'!$B12,VLOOKUP('Matriz Objetivos x Projetos'!G$10,'Quadro Geral'!$D$10:$H$23,5,FALSE)='Matriz Objetivos x Projetos'!$B12),"S","")),"")</f>
        <v/>
      </c>
      <c r="H12" s="20" t="str">
        <f>IFERROR(IF(VLOOKUP(H$10,'Quadro Geral'!$D$10:$H$29,3,FALSE)='Matriz Objetivos x Projetos'!$B12,"P",IF(OR(VLOOKUP('Matriz Objetivos x Projetos'!H$10,'Quadro Geral'!$D$10:$H$29,4,FALSE)='Matriz Objetivos x Projetos'!$B12,VLOOKUP('Matriz Objetivos x Projetos'!H$10,'Quadro Geral'!$D$10:$H$23,5,FALSE)='Matriz Objetivos x Projetos'!$B12),"S","")),"")</f>
        <v/>
      </c>
      <c r="I12" s="20" t="str">
        <f>IFERROR(IF(VLOOKUP(I$10,'Quadro Geral'!$D$10:$H$29,3,FALSE)='Matriz Objetivos x Projetos'!$B12,"P",IF(OR(VLOOKUP('Matriz Objetivos x Projetos'!I$10,'Quadro Geral'!$D$10:$H$29,4,FALSE)='Matriz Objetivos x Projetos'!$B12,VLOOKUP('Matriz Objetivos x Projetos'!I$10,'Quadro Geral'!$D$10:$H$23,5,FALSE)='Matriz Objetivos x Projetos'!$B12),"S","")),"")</f>
        <v/>
      </c>
      <c r="J12" s="20" t="str">
        <f>IFERROR(IF(VLOOKUP(J$10,'Quadro Geral'!$D$10:$H$29,3,FALSE)='Matriz Objetivos x Projetos'!$B12,"P",IF(OR(VLOOKUP('Matriz Objetivos x Projetos'!J$10,'Quadro Geral'!$D$10:$H$29,4,FALSE)='Matriz Objetivos x Projetos'!$B12,VLOOKUP('Matriz Objetivos x Projetos'!J$10,'Quadro Geral'!$D$10:$H$23,5,FALSE)='Matriz Objetivos x Projetos'!$B12),"S","")),"")</f>
        <v/>
      </c>
      <c r="K12" s="20" t="str">
        <f>IFERROR(IF(VLOOKUP(K$10,'Quadro Geral'!$D$10:$H$29,3,FALSE)='Matriz Objetivos x Projetos'!$B12,"P",IF(OR(VLOOKUP('Matriz Objetivos x Projetos'!K$10,'Quadro Geral'!$D$10:$H$29,4,FALSE)='Matriz Objetivos x Projetos'!$B12,VLOOKUP('Matriz Objetivos x Projetos'!K$10,'Quadro Geral'!$D$10:$H$23,5,FALSE)='Matriz Objetivos x Projetos'!$B12),"S","")),"")</f>
        <v/>
      </c>
      <c r="L12" s="20" t="str">
        <f>IFERROR(IF(VLOOKUP(L$10,'Quadro Geral'!$D$10:$H$29,3,FALSE)='Matriz Objetivos x Projetos'!$B12,"P",IF(OR(VLOOKUP('Matriz Objetivos x Projetos'!L$10,'Quadro Geral'!$D$10:$H$29,4,FALSE)='Matriz Objetivos x Projetos'!$B12,VLOOKUP('Matriz Objetivos x Projetos'!L$10,'Quadro Geral'!$D$10:$H$23,5,FALSE)='Matriz Objetivos x Projetos'!$B12),"S","")),"")</f>
        <v/>
      </c>
      <c r="M12" s="20" t="str">
        <f>IFERROR(IF(VLOOKUP(M$10,'Quadro Geral'!$D$10:$H$29,3,FALSE)='Matriz Objetivos x Projetos'!$B12,"P",IF(OR(VLOOKUP('Matriz Objetivos x Projetos'!M$10,'Quadro Geral'!$D$10:$H$29,4,FALSE)='Matriz Objetivos x Projetos'!$B12,VLOOKUP('Matriz Objetivos x Projetos'!M$10,'Quadro Geral'!$D$10:$H$23,5,FALSE)='Matriz Objetivos x Projetos'!$B12),"S","")),"")</f>
        <v>P</v>
      </c>
      <c r="N12" s="20" t="str">
        <f>IFERROR(IF(VLOOKUP(N$10,'Quadro Geral'!$D$10:$H$29,3,FALSE)='Matriz Objetivos x Projetos'!$B12,"P",IF(OR(VLOOKUP('Matriz Objetivos x Projetos'!N$10,'Quadro Geral'!$D$10:$H$29,4,FALSE)='Matriz Objetivos x Projetos'!$B12,VLOOKUP('Matriz Objetivos x Projetos'!N$10,'Quadro Geral'!$D$10:$H$23,5,FALSE)='Matriz Objetivos x Projetos'!$B12),"S","")),"")</f>
        <v/>
      </c>
      <c r="O12" s="20" t="str">
        <f>IFERROR(IF(VLOOKUP(O$10,'Quadro Geral'!$D$10:$H$29,3,FALSE)='Matriz Objetivos x Projetos'!$B12,"P",IF(OR(VLOOKUP('Matriz Objetivos x Projetos'!O$10,'Quadro Geral'!$D$10:$H$29,4,FALSE)='Matriz Objetivos x Projetos'!$B12,VLOOKUP('Matriz Objetivos x Projetos'!O$10,'Quadro Geral'!$D$10:$H$23,5,FALSE)='Matriz Objetivos x Projetos'!$B12),"S","")),"")</f>
        <v/>
      </c>
      <c r="P12" s="20" t="str">
        <f>IFERROR(IF(VLOOKUP(P$10,'Quadro Geral'!$D$10:$H$29,3,FALSE)='Matriz Objetivos x Projetos'!$B12,"P",IF(OR(VLOOKUP('Matriz Objetivos x Projetos'!P$10,'Quadro Geral'!$D$10:$H$29,4,FALSE)='Matriz Objetivos x Projetos'!$B12,VLOOKUP('Matriz Objetivos x Projetos'!P$10,'Quadro Geral'!$D$10:$H$23,5,FALSE)='Matriz Objetivos x Projetos'!$B12),"S","")),"")</f>
        <v>S</v>
      </c>
      <c r="Q12" s="17">
        <f t="shared" si="0"/>
        <v>0</v>
      </c>
      <c r="R12" s="16" t="str">
        <f t="shared" ref="R12:R26" si="1">IF(A12="",R11,A12)</f>
        <v>Sociedade</v>
      </c>
    </row>
    <row r="13" spans="1:21" ht="63" customHeight="1" x14ac:dyDescent="0.2">
      <c r="A13" s="317" t="s">
        <v>96</v>
      </c>
      <c r="B13" s="189" t="s">
        <v>54</v>
      </c>
      <c r="C13" s="20" t="str">
        <f>IFERROR(IF(VLOOKUP(C$10,'Quadro Geral'!$D$10:$H$29,3,FALSE)='Matriz Objetivos x Projetos'!$B13,"P",IF(OR(VLOOKUP('Matriz Objetivos x Projetos'!C$10,'Quadro Geral'!$D$10:$H$29,4,FALSE)='Matriz Objetivos x Projetos'!$B13,VLOOKUP('Matriz Objetivos x Projetos'!C$10,'Quadro Geral'!$D$10:$H$23,5,FALSE)='Matriz Objetivos x Projetos'!$B13),"S","")),"")</f>
        <v>S</v>
      </c>
      <c r="D13" s="20" t="str">
        <f>IFERROR(IF(VLOOKUP(D$10,'Quadro Geral'!$D$10:$H$29,3,FALSE)='Matriz Objetivos x Projetos'!$B13,"P",IF(OR(VLOOKUP('Matriz Objetivos x Projetos'!D$10,'Quadro Geral'!$D$10:$H$29,4,FALSE)='Matriz Objetivos x Projetos'!$B13,VLOOKUP('Matriz Objetivos x Projetos'!D$10,'Quadro Geral'!$D$10:$H$23,5,FALSE)='Matriz Objetivos x Projetos'!$B13),"S","")),"")</f>
        <v/>
      </c>
      <c r="E13" s="20" t="str">
        <f>IFERROR(IF(VLOOKUP(E$10,'Quadro Geral'!$D$10:$H$29,3,FALSE)='Matriz Objetivos x Projetos'!$B13,"P",IF(OR(VLOOKUP('Matriz Objetivos x Projetos'!E$10,'Quadro Geral'!$D$10:$H$29,4,FALSE)='Matriz Objetivos x Projetos'!$B13,VLOOKUP('Matriz Objetivos x Projetos'!E$10,'Quadro Geral'!$D$10:$H$23,5,FALSE)='Matriz Objetivos x Projetos'!$B13),"S","")),"")</f>
        <v>P</v>
      </c>
      <c r="F13" s="20" t="str">
        <f>IFERROR(IF(VLOOKUP(F$10,'Quadro Geral'!$D$10:$H$29,3,FALSE)='Matriz Objetivos x Projetos'!$B13,"P",IF(OR(VLOOKUP('Matriz Objetivos x Projetos'!F$10,'Quadro Geral'!$D$10:$H$29,4,FALSE)='Matriz Objetivos x Projetos'!$B13,VLOOKUP('Matriz Objetivos x Projetos'!F$10,'Quadro Geral'!$D$10:$H$23,5,FALSE)='Matriz Objetivos x Projetos'!$B13),"S","")),"")</f>
        <v/>
      </c>
      <c r="G13" s="20" t="str">
        <f>IFERROR(IF(VLOOKUP(G$10,'Quadro Geral'!$D$10:$H$29,3,FALSE)='Matriz Objetivos x Projetos'!$B13,"P",IF(OR(VLOOKUP('Matriz Objetivos x Projetos'!G$10,'Quadro Geral'!$D$10:$H$29,4,FALSE)='Matriz Objetivos x Projetos'!$B13,VLOOKUP('Matriz Objetivos x Projetos'!G$10,'Quadro Geral'!$D$10:$H$23,5,FALSE)='Matriz Objetivos x Projetos'!$B13),"S","")),"")</f>
        <v>P</v>
      </c>
      <c r="H13" s="20" t="str">
        <f>IFERROR(IF(VLOOKUP(H$10,'Quadro Geral'!$D$10:$H$29,3,FALSE)='Matriz Objetivos x Projetos'!$B13,"P",IF(OR(VLOOKUP('Matriz Objetivos x Projetos'!H$10,'Quadro Geral'!$D$10:$H$29,4,FALSE)='Matriz Objetivos x Projetos'!$B13,VLOOKUP('Matriz Objetivos x Projetos'!H$10,'Quadro Geral'!$D$10:$H$23,5,FALSE)='Matriz Objetivos x Projetos'!$B13),"S","")),"")</f>
        <v/>
      </c>
      <c r="I13" s="20" t="str">
        <f>IFERROR(IF(VLOOKUP(I$10,'Quadro Geral'!$D$10:$H$29,3,FALSE)='Matriz Objetivos x Projetos'!$B13,"P",IF(OR(VLOOKUP('Matriz Objetivos x Projetos'!I$10,'Quadro Geral'!$D$10:$H$29,4,FALSE)='Matriz Objetivos x Projetos'!$B13,VLOOKUP('Matriz Objetivos x Projetos'!I$10,'Quadro Geral'!$D$10:$H$23,5,FALSE)='Matriz Objetivos x Projetos'!$B13),"S","")),"")</f>
        <v/>
      </c>
      <c r="J13" s="20" t="str">
        <f>IFERROR(IF(VLOOKUP(J$10,'Quadro Geral'!$D$10:$H$29,3,FALSE)='Matriz Objetivos x Projetos'!$B13,"P",IF(OR(VLOOKUP('Matriz Objetivos x Projetos'!J$10,'Quadro Geral'!$D$10:$H$29,4,FALSE)='Matriz Objetivos x Projetos'!$B13,VLOOKUP('Matriz Objetivos x Projetos'!J$10,'Quadro Geral'!$D$10:$H$23,5,FALSE)='Matriz Objetivos x Projetos'!$B13),"S","")),"")</f>
        <v/>
      </c>
      <c r="K13" s="20" t="str">
        <f>IFERROR(IF(VLOOKUP(K$10,'Quadro Geral'!$D$10:$H$29,3,FALSE)='Matriz Objetivos x Projetos'!$B13,"P",IF(OR(VLOOKUP('Matriz Objetivos x Projetos'!K$10,'Quadro Geral'!$D$10:$H$29,4,FALSE)='Matriz Objetivos x Projetos'!$B13,VLOOKUP('Matriz Objetivos x Projetos'!K$10,'Quadro Geral'!$D$10:$H$23,5,FALSE)='Matriz Objetivos x Projetos'!$B13),"S","")),"")</f>
        <v/>
      </c>
      <c r="L13" s="20" t="str">
        <f>IFERROR(IF(VLOOKUP(L$10,'Quadro Geral'!$D$10:$H$29,3,FALSE)='Matriz Objetivos x Projetos'!$B13,"P",IF(OR(VLOOKUP('Matriz Objetivos x Projetos'!L$10,'Quadro Geral'!$D$10:$H$29,4,FALSE)='Matriz Objetivos x Projetos'!$B13,VLOOKUP('Matriz Objetivos x Projetos'!L$10,'Quadro Geral'!$D$10:$H$23,5,FALSE)='Matriz Objetivos x Projetos'!$B13),"S","")),"")</f>
        <v/>
      </c>
      <c r="M13" s="20" t="str">
        <f>IFERROR(IF(VLOOKUP(M$10,'Quadro Geral'!$D$10:$H$29,3,FALSE)='Matriz Objetivos x Projetos'!$B13,"P",IF(OR(VLOOKUP('Matriz Objetivos x Projetos'!M$10,'Quadro Geral'!$D$10:$H$29,4,FALSE)='Matriz Objetivos x Projetos'!$B13,VLOOKUP('Matriz Objetivos x Projetos'!M$10,'Quadro Geral'!$D$10:$H$23,5,FALSE)='Matriz Objetivos x Projetos'!$B13),"S","")),"")</f>
        <v/>
      </c>
      <c r="N13" s="20" t="str">
        <f>IFERROR(IF(VLOOKUP(N$10,'Quadro Geral'!$D$10:$H$29,3,FALSE)='Matriz Objetivos x Projetos'!$B13,"P",IF(OR(VLOOKUP('Matriz Objetivos x Projetos'!N$10,'Quadro Geral'!$D$10:$H$29,4,FALSE)='Matriz Objetivos x Projetos'!$B13,VLOOKUP('Matriz Objetivos x Projetos'!N$10,'Quadro Geral'!$D$10:$H$23,5,FALSE)='Matriz Objetivos x Projetos'!$B13),"S","")),"")</f>
        <v/>
      </c>
      <c r="O13" s="20" t="str">
        <f>IFERROR(IF(VLOOKUP(O$10,'Quadro Geral'!$D$10:$H$29,3,FALSE)='Matriz Objetivos x Projetos'!$B13,"P",IF(OR(VLOOKUP('Matriz Objetivos x Projetos'!O$10,'Quadro Geral'!$D$10:$H$29,4,FALSE)='Matriz Objetivos x Projetos'!$B13,VLOOKUP('Matriz Objetivos x Projetos'!O$10,'Quadro Geral'!$D$10:$H$23,5,FALSE)='Matriz Objetivos x Projetos'!$B13),"S","")),"")</f>
        <v/>
      </c>
      <c r="P13" s="20" t="str">
        <f>IFERROR(IF(VLOOKUP(P$10,'Quadro Geral'!$D$10:$H$29,3,FALSE)='Matriz Objetivos x Projetos'!$B13,"P",IF(OR(VLOOKUP('Matriz Objetivos x Projetos'!P$10,'Quadro Geral'!$D$10:$H$29,4,FALSE)='Matriz Objetivos x Projetos'!$B13,VLOOKUP('Matriz Objetivos x Projetos'!P$10,'Quadro Geral'!$D$10:$H$23,5,FALSE)='Matriz Objetivos x Projetos'!$B13),"S","")),"")</f>
        <v/>
      </c>
      <c r="Q13" s="17">
        <f t="shared" si="0"/>
        <v>0</v>
      </c>
      <c r="R13" s="16" t="str">
        <f t="shared" si="1"/>
        <v>Processos Internos</v>
      </c>
    </row>
    <row r="14" spans="1:21" ht="63" customHeight="1" x14ac:dyDescent="0.2">
      <c r="A14" s="317"/>
      <c r="B14" s="189" t="s">
        <v>87</v>
      </c>
      <c r="C14" s="20" t="str">
        <f>IFERROR(IF(VLOOKUP(C$10,'Quadro Geral'!$D$10:$H$29,3,FALSE)='Matriz Objetivos x Projetos'!$B14,"P",IF(OR(VLOOKUP('Matriz Objetivos x Projetos'!C$10,'Quadro Geral'!$D$10:$H$29,4,FALSE)='Matriz Objetivos x Projetos'!$B14,VLOOKUP('Matriz Objetivos x Projetos'!C$10,'Quadro Geral'!$D$10:$H$23,5,FALSE)='Matriz Objetivos x Projetos'!$B14),"S","")),"")</f>
        <v/>
      </c>
      <c r="D14" s="20" t="str">
        <f>IFERROR(IF(VLOOKUP(D$10,'Quadro Geral'!$D$10:$H$29,3,FALSE)='Matriz Objetivos x Projetos'!$B14,"P",IF(OR(VLOOKUP('Matriz Objetivos x Projetos'!D$10,'Quadro Geral'!$D$10:$H$29,4,FALSE)='Matriz Objetivos x Projetos'!$B14,VLOOKUP('Matriz Objetivos x Projetos'!D$10,'Quadro Geral'!$D$10:$H$23,5,FALSE)='Matriz Objetivos x Projetos'!$B14),"S","")),"")</f>
        <v>P</v>
      </c>
      <c r="E14" s="20" t="str">
        <f>IFERROR(IF(VLOOKUP(E$10,'Quadro Geral'!$D$10:$H$29,3,FALSE)='Matriz Objetivos x Projetos'!$B14,"P",IF(OR(VLOOKUP('Matriz Objetivos x Projetos'!E$10,'Quadro Geral'!$D$10:$H$29,4,FALSE)='Matriz Objetivos x Projetos'!$B14,VLOOKUP('Matriz Objetivos x Projetos'!E$10,'Quadro Geral'!$D$10:$H$23,5,FALSE)='Matriz Objetivos x Projetos'!$B14),"S","")),"")</f>
        <v/>
      </c>
      <c r="F14" s="20" t="str">
        <f>IFERROR(IF(VLOOKUP(F$10,'Quadro Geral'!$D$10:$H$29,3,FALSE)='Matriz Objetivos x Projetos'!$B14,"P",IF(OR(VLOOKUP('Matriz Objetivos x Projetos'!F$10,'Quadro Geral'!$D$10:$H$29,4,FALSE)='Matriz Objetivos x Projetos'!$B14,VLOOKUP('Matriz Objetivos x Projetos'!F$10,'Quadro Geral'!$D$10:$H$23,5,FALSE)='Matriz Objetivos x Projetos'!$B14),"S","")),"")</f>
        <v/>
      </c>
      <c r="G14" s="20" t="str">
        <f>IFERROR(IF(VLOOKUP(G$10,'Quadro Geral'!$D$10:$H$29,3,FALSE)='Matriz Objetivos x Projetos'!$B14,"P",IF(OR(VLOOKUP('Matriz Objetivos x Projetos'!G$10,'Quadro Geral'!$D$10:$H$29,4,FALSE)='Matriz Objetivos x Projetos'!$B14,VLOOKUP('Matriz Objetivos x Projetos'!G$10,'Quadro Geral'!$D$10:$H$23,5,FALSE)='Matriz Objetivos x Projetos'!$B14),"S","")),"")</f>
        <v/>
      </c>
      <c r="H14" s="20" t="str">
        <f>IFERROR(IF(VLOOKUP(H$10,'Quadro Geral'!$D$10:$H$29,3,FALSE)='Matriz Objetivos x Projetos'!$B14,"P",IF(OR(VLOOKUP('Matriz Objetivos x Projetos'!H$10,'Quadro Geral'!$D$10:$H$29,4,FALSE)='Matriz Objetivos x Projetos'!$B14,VLOOKUP('Matriz Objetivos x Projetos'!H$10,'Quadro Geral'!$D$10:$H$23,5,FALSE)='Matriz Objetivos x Projetos'!$B14),"S","")),"")</f>
        <v>P</v>
      </c>
      <c r="I14" s="20" t="str">
        <f>IFERROR(IF(VLOOKUP(I$10,'Quadro Geral'!$D$10:$H$29,3,FALSE)='Matriz Objetivos x Projetos'!$B14,"P",IF(OR(VLOOKUP('Matriz Objetivos x Projetos'!I$10,'Quadro Geral'!$D$10:$H$29,4,FALSE)='Matriz Objetivos x Projetos'!$B14,VLOOKUP('Matriz Objetivos x Projetos'!I$10,'Quadro Geral'!$D$10:$H$23,5,FALSE)='Matriz Objetivos x Projetos'!$B14),"S","")),"")</f>
        <v>S</v>
      </c>
      <c r="J14" s="20" t="str">
        <f>IFERROR(IF(VLOOKUP(J$10,'Quadro Geral'!$D$10:$H$29,3,FALSE)='Matriz Objetivos x Projetos'!$B14,"P",IF(OR(VLOOKUP('Matriz Objetivos x Projetos'!J$10,'Quadro Geral'!$D$10:$H$29,4,FALSE)='Matriz Objetivos x Projetos'!$B14,VLOOKUP('Matriz Objetivos x Projetos'!J$10,'Quadro Geral'!$D$10:$H$23,5,FALSE)='Matriz Objetivos x Projetos'!$B14),"S","")),"")</f>
        <v>S</v>
      </c>
      <c r="K14" s="20" t="str">
        <f>IFERROR(IF(VLOOKUP(K$10,'Quadro Geral'!$D$10:$H$29,3,FALSE)='Matriz Objetivos x Projetos'!$B14,"P",IF(OR(VLOOKUP('Matriz Objetivos x Projetos'!K$10,'Quadro Geral'!$D$10:$H$29,4,FALSE)='Matriz Objetivos x Projetos'!$B14,VLOOKUP('Matriz Objetivos x Projetos'!K$10,'Quadro Geral'!$D$10:$H$23,5,FALSE)='Matriz Objetivos x Projetos'!$B14),"S","")),"")</f>
        <v>S</v>
      </c>
      <c r="L14" s="20" t="str">
        <f>IFERROR(IF(VLOOKUP(L$10,'Quadro Geral'!$D$10:$H$29,3,FALSE)='Matriz Objetivos x Projetos'!$B14,"P",IF(OR(VLOOKUP('Matriz Objetivos x Projetos'!L$10,'Quadro Geral'!$D$10:$H$29,4,FALSE)='Matriz Objetivos x Projetos'!$B14,VLOOKUP('Matriz Objetivos x Projetos'!L$10,'Quadro Geral'!$D$10:$H$23,5,FALSE)='Matriz Objetivos x Projetos'!$B14),"S","")),"")</f>
        <v/>
      </c>
      <c r="M14" s="20" t="str">
        <f>IFERROR(IF(VLOOKUP(M$10,'Quadro Geral'!$D$10:$H$29,3,FALSE)='Matriz Objetivos x Projetos'!$B14,"P",IF(OR(VLOOKUP('Matriz Objetivos x Projetos'!M$10,'Quadro Geral'!$D$10:$H$29,4,FALSE)='Matriz Objetivos x Projetos'!$B14,VLOOKUP('Matriz Objetivos x Projetos'!M$10,'Quadro Geral'!$D$10:$H$23,5,FALSE)='Matriz Objetivos x Projetos'!$B14),"S","")),"")</f>
        <v>S</v>
      </c>
      <c r="N14" s="20" t="str">
        <f>IFERROR(IF(VLOOKUP(N$10,'Quadro Geral'!$D$10:$H$29,3,FALSE)='Matriz Objetivos x Projetos'!$B14,"P",IF(OR(VLOOKUP('Matriz Objetivos x Projetos'!N$10,'Quadro Geral'!$D$10:$H$29,4,FALSE)='Matriz Objetivos x Projetos'!$B14,VLOOKUP('Matriz Objetivos x Projetos'!N$10,'Quadro Geral'!$D$10:$H$23,5,FALSE)='Matriz Objetivos x Projetos'!$B14),"S","")),"")</f>
        <v/>
      </c>
      <c r="O14" s="20" t="str">
        <f>IFERROR(IF(VLOOKUP(O$10,'Quadro Geral'!$D$10:$H$29,3,FALSE)='Matriz Objetivos x Projetos'!$B14,"P",IF(OR(VLOOKUP('Matriz Objetivos x Projetos'!O$10,'Quadro Geral'!$D$10:$H$29,4,FALSE)='Matriz Objetivos x Projetos'!$B14,VLOOKUP('Matriz Objetivos x Projetos'!O$10,'Quadro Geral'!$D$10:$H$23,5,FALSE)='Matriz Objetivos x Projetos'!$B14),"S","")),"")</f>
        <v/>
      </c>
      <c r="P14" s="20" t="str">
        <f>IFERROR(IF(VLOOKUP(P$10,'Quadro Geral'!$D$10:$H$29,3,FALSE)='Matriz Objetivos x Projetos'!$B14,"P",IF(OR(VLOOKUP('Matriz Objetivos x Projetos'!P$10,'Quadro Geral'!$D$10:$H$29,4,FALSE)='Matriz Objetivos x Projetos'!$B14,VLOOKUP('Matriz Objetivos x Projetos'!P$10,'Quadro Geral'!$D$10:$H$23,5,FALSE)='Matriz Objetivos x Projetos'!$B14),"S","")),"")</f>
        <v/>
      </c>
      <c r="Q14" s="17">
        <f t="shared" si="0"/>
        <v>0</v>
      </c>
      <c r="R14" s="16" t="str">
        <f t="shared" si="1"/>
        <v>Processos Internos</v>
      </c>
    </row>
    <row r="15" spans="1:21" ht="63" customHeight="1" x14ac:dyDescent="0.2">
      <c r="A15" s="317"/>
      <c r="B15" s="189" t="s">
        <v>58</v>
      </c>
      <c r="C15" s="20" t="str">
        <f>IFERROR(IF(VLOOKUP(C$10,'Quadro Geral'!$D$10:$H$29,3,FALSE)='Matriz Objetivos x Projetos'!$B15,"P",IF(OR(VLOOKUP('Matriz Objetivos x Projetos'!C$10,'Quadro Geral'!$D$10:$H$29,4,FALSE)='Matriz Objetivos x Projetos'!$B15,VLOOKUP('Matriz Objetivos x Projetos'!C$10,'Quadro Geral'!$D$10:$H$23,5,FALSE)='Matriz Objetivos x Projetos'!$B15),"S","")),"")</f>
        <v/>
      </c>
      <c r="D15" s="20" t="str">
        <f>IFERROR(IF(VLOOKUP(D$10,'Quadro Geral'!$D$10:$H$29,3,FALSE)='Matriz Objetivos x Projetos'!$B15,"P",IF(OR(VLOOKUP('Matriz Objetivos x Projetos'!D$10,'Quadro Geral'!$D$10:$H$29,4,FALSE)='Matriz Objetivos x Projetos'!$B15,VLOOKUP('Matriz Objetivos x Projetos'!D$10,'Quadro Geral'!$D$10:$H$23,5,FALSE)='Matriz Objetivos x Projetos'!$B15),"S","")),"")</f>
        <v/>
      </c>
      <c r="E15" s="20" t="str">
        <f>IFERROR(IF(VLOOKUP(E$10,'Quadro Geral'!$D$10:$H$29,3,FALSE)='Matriz Objetivos x Projetos'!$B15,"P",IF(OR(VLOOKUP('Matriz Objetivos x Projetos'!E$10,'Quadro Geral'!$D$10:$H$29,4,FALSE)='Matriz Objetivos x Projetos'!$B15,VLOOKUP('Matriz Objetivos x Projetos'!E$10,'Quadro Geral'!$D$10:$H$23,5,FALSE)='Matriz Objetivos x Projetos'!$B15),"S","")),"")</f>
        <v/>
      </c>
      <c r="F15" s="20" t="str">
        <f>IFERROR(IF(VLOOKUP(F$10,'Quadro Geral'!$D$10:$H$29,3,FALSE)='Matriz Objetivos x Projetos'!$B15,"P",IF(OR(VLOOKUP('Matriz Objetivos x Projetos'!F$10,'Quadro Geral'!$D$10:$H$29,4,FALSE)='Matriz Objetivos x Projetos'!$B15,VLOOKUP('Matriz Objetivos x Projetos'!F$10,'Quadro Geral'!$D$10:$H$23,5,FALSE)='Matriz Objetivos x Projetos'!$B15),"S","")),"")</f>
        <v/>
      </c>
      <c r="G15" s="20" t="str">
        <f>IFERROR(IF(VLOOKUP(G$10,'Quadro Geral'!$D$10:$H$29,3,FALSE)='Matriz Objetivos x Projetos'!$B15,"P",IF(OR(VLOOKUP('Matriz Objetivos x Projetos'!G$10,'Quadro Geral'!$D$10:$H$29,4,FALSE)='Matriz Objetivos x Projetos'!$B15,VLOOKUP('Matriz Objetivos x Projetos'!G$10,'Quadro Geral'!$D$10:$H$23,5,FALSE)='Matriz Objetivos x Projetos'!$B15),"S","")),"")</f>
        <v/>
      </c>
      <c r="H15" s="20" t="str">
        <f>IFERROR(IF(VLOOKUP(H$10,'Quadro Geral'!$D$10:$H$29,3,FALSE)='Matriz Objetivos x Projetos'!$B15,"P",IF(OR(VLOOKUP('Matriz Objetivos x Projetos'!H$10,'Quadro Geral'!$D$10:$H$29,4,FALSE)='Matriz Objetivos x Projetos'!$B15,VLOOKUP('Matriz Objetivos x Projetos'!H$10,'Quadro Geral'!$D$10:$H$23,5,FALSE)='Matriz Objetivos x Projetos'!$B15),"S","")),"")</f>
        <v/>
      </c>
      <c r="I15" s="20" t="str">
        <f>IFERROR(IF(VLOOKUP(I$10,'Quadro Geral'!$D$10:$H$29,3,FALSE)='Matriz Objetivos x Projetos'!$B15,"P",IF(OR(VLOOKUP('Matriz Objetivos x Projetos'!I$10,'Quadro Geral'!$D$10:$H$29,4,FALSE)='Matriz Objetivos x Projetos'!$B15,VLOOKUP('Matriz Objetivos x Projetos'!I$10,'Quadro Geral'!$D$10:$H$23,5,FALSE)='Matriz Objetivos x Projetos'!$B15),"S","")),"")</f>
        <v/>
      </c>
      <c r="J15" s="20" t="str">
        <f>IFERROR(IF(VLOOKUP(J$10,'Quadro Geral'!$D$10:$H$29,3,FALSE)='Matriz Objetivos x Projetos'!$B15,"P",IF(OR(VLOOKUP('Matriz Objetivos x Projetos'!J$10,'Quadro Geral'!$D$10:$H$29,4,FALSE)='Matriz Objetivos x Projetos'!$B15,VLOOKUP('Matriz Objetivos x Projetos'!J$10,'Quadro Geral'!$D$10:$H$23,5,FALSE)='Matriz Objetivos x Projetos'!$B15),"S","")),"")</f>
        <v/>
      </c>
      <c r="K15" s="20" t="str">
        <f>IFERROR(IF(VLOOKUP(K$10,'Quadro Geral'!$D$10:$H$29,3,FALSE)='Matriz Objetivos x Projetos'!$B15,"P",IF(OR(VLOOKUP('Matriz Objetivos x Projetos'!K$10,'Quadro Geral'!$D$10:$H$29,4,FALSE)='Matriz Objetivos x Projetos'!$B15,VLOOKUP('Matriz Objetivos x Projetos'!K$10,'Quadro Geral'!$D$10:$H$23,5,FALSE)='Matriz Objetivos x Projetos'!$B15),"S","")),"")</f>
        <v/>
      </c>
      <c r="L15" s="20" t="str">
        <f>IFERROR(IF(VLOOKUP(L$10,'Quadro Geral'!$D$10:$H$29,3,FALSE)='Matriz Objetivos x Projetos'!$B15,"P",IF(OR(VLOOKUP('Matriz Objetivos x Projetos'!L$10,'Quadro Geral'!$D$10:$H$29,4,FALSE)='Matriz Objetivos x Projetos'!$B15,VLOOKUP('Matriz Objetivos x Projetos'!L$10,'Quadro Geral'!$D$10:$H$23,5,FALSE)='Matriz Objetivos x Projetos'!$B15),"S","")),"")</f>
        <v>S</v>
      </c>
      <c r="M15" s="20" t="str">
        <f>IFERROR(IF(VLOOKUP(M$10,'Quadro Geral'!$D$10:$H$29,3,FALSE)='Matriz Objetivos x Projetos'!$B15,"P",IF(OR(VLOOKUP('Matriz Objetivos x Projetos'!M$10,'Quadro Geral'!$D$10:$H$29,4,FALSE)='Matriz Objetivos x Projetos'!$B15,VLOOKUP('Matriz Objetivos x Projetos'!M$10,'Quadro Geral'!$D$10:$H$23,5,FALSE)='Matriz Objetivos x Projetos'!$B15),"S","")),"")</f>
        <v/>
      </c>
      <c r="N15" s="20" t="str">
        <f>IFERROR(IF(VLOOKUP(N$10,'Quadro Geral'!$D$10:$H$29,3,FALSE)='Matriz Objetivos x Projetos'!$B15,"P",IF(OR(VLOOKUP('Matriz Objetivos x Projetos'!N$10,'Quadro Geral'!$D$10:$H$29,4,FALSE)='Matriz Objetivos x Projetos'!$B15,VLOOKUP('Matriz Objetivos x Projetos'!N$10,'Quadro Geral'!$D$10:$H$23,5,FALSE)='Matriz Objetivos x Projetos'!$B15),"S","")),"")</f>
        <v/>
      </c>
      <c r="O15" s="20" t="str">
        <f>IFERROR(IF(VLOOKUP(O$10,'Quadro Geral'!$D$10:$H$29,3,FALSE)='Matriz Objetivos x Projetos'!$B15,"P",IF(OR(VLOOKUP('Matriz Objetivos x Projetos'!O$10,'Quadro Geral'!$D$10:$H$29,4,FALSE)='Matriz Objetivos x Projetos'!$B15,VLOOKUP('Matriz Objetivos x Projetos'!O$10,'Quadro Geral'!$D$10:$H$23,5,FALSE)='Matriz Objetivos x Projetos'!$B15),"S","")),"")</f>
        <v/>
      </c>
      <c r="P15" s="20" t="str">
        <f>IFERROR(IF(VLOOKUP(P$10,'Quadro Geral'!$D$10:$H$29,3,FALSE)='Matriz Objetivos x Projetos'!$B15,"P",IF(OR(VLOOKUP('Matriz Objetivos x Projetos'!P$10,'Quadro Geral'!$D$10:$H$29,4,FALSE)='Matriz Objetivos x Projetos'!$B15,VLOOKUP('Matriz Objetivos x Projetos'!P$10,'Quadro Geral'!$D$10:$H$23,5,FALSE)='Matriz Objetivos x Projetos'!$B15),"S","")),"")</f>
        <v/>
      </c>
      <c r="Q15" s="17">
        <f t="shared" si="0"/>
        <v>0</v>
      </c>
      <c r="R15" s="16" t="str">
        <f t="shared" si="1"/>
        <v>Processos Internos</v>
      </c>
    </row>
    <row r="16" spans="1:21" ht="63" customHeight="1" x14ac:dyDescent="0.2">
      <c r="A16" s="317"/>
      <c r="B16" s="189" t="s">
        <v>59</v>
      </c>
      <c r="C16" s="20" t="str">
        <f>IFERROR(IF(VLOOKUP(C$10,'Quadro Geral'!$D$10:$H$29,3,FALSE)='Matriz Objetivos x Projetos'!$B16,"P",IF(OR(VLOOKUP('Matriz Objetivos x Projetos'!C$10,'Quadro Geral'!$D$10:$H$29,4,FALSE)='Matriz Objetivos x Projetos'!$B16,VLOOKUP('Matriz Objetivos x Projetos'!C$10,'Quadro Geral'!$D$10:$H$23,5,FALSE)='Matriz Objetivos x Projetos'!$B16),"S","")),"")</f>
        <v/>
      </c>
      <c r="D16" s="20" t="str">
        <f>IFERROR(IF(VLOOKUP(D$10,'Quadro Geral'!$D$10:$H$29,3,FALSE)='Matriz Objetivos x Projetos'!$B16,"P",IF(OR(VLOOKUP('Matriz Objetivos x Projetos'!D$10,'Quadro Geral'!$D$10:$H$29,4,FALSE)='Matriz Objetivos x Projetos'!$B16,VLOOKUP('Matriz Objetivos x Projetos'!D$10,'Quadro Geral'!$D$10:$H$23,5,FALSE)='Matriz Objetivos x Projetos'!$B16),"S","")),"")</f>
        <v/>
      </c>
      <c r="E16" s="20" t="str">
        <f>IFERROR(IF(VLOOKUP(E$10,'Quadro Geral'!$D$10:$H$29,3,FALSE)='Matriz Objetivos x Projetos'!$B16,"P",IF(OR(VLOOKUP('Matriz Objetivos x Projetos'!E$10,'Quadro Geral'!$D$10:$H$29,4,FALSE)='Matriz Objetivos x Projetos'!$B16,VLOOKUP('Matriz Objetivos x Projetos'!E$10,'Quadro Geral'!$D$10:$H$23,5,FALSE)='Matriz Objetivos x Projetos'!$B16),"S","")),"")</f>
        <v/>
      </c>
      <c r="F16" s="20" t="str">
        <f>IFERROR(IF(VLOOKUP(F$10,'Quadro Geral'!$D$10:$H$29,3,FALSE)='Matriz Objetivos x Projetos'!$B16,"P",IF(OR(VLOOKUP('Matriz Objetivos x Projetos'!F$10,'Quadro Geral'!$D$10:$H$29,4,FALSE)='Matriz Objetivos x Projetos'!$B16,VLOOKUP('Matriz Objetivos x Projetos'!F$10,'Quadro Geral'!$D$10:$H$23,5,FALSE)='Matriz Objetivos x Projetos'!$B16),"S","")),"")</f>
        <v/>
      </c>
      <c r="G16" s="20" t="str">
        <f>IFERROR(IF(VLOOKUP(G$10,'Quadro Geral'!$D$10:$H$29,3,FALSE)='Matriz Objetivos x Projetos'!$B16,"P",IF(OR(VLOOKUP('Matriz Objetivos x Projetos'!G$10,'Quadro Geral'!$D$10:$H$29,4,FALSE)='Matriz Objetivos x Projetos'!$B16,VLOOKUP('Matriz Objetivos x Projetos'!G$10,'Quadro Geral'!$D$10:$H$23,5,FALSE)='Matriz Objetivos x Projetos'!$B16),"S","")),"")</f>
        <v/>
      </c>
      <c r="H16" s="20" t="str">
        <f>IFERROR(IF(VLOOKUP(H$10,'Quadro Geral'!$D$10:$H$29,3,FALSE)='Matriz Objetivos x Projetos'!$B16,"P",IF(OR(VLOOKUP('Matriz Objetivos x Projetos'!H$10,'Quadro Geral'!$D$10:$H$29,4,FALSE)='Matriz Objetivos x Projetos'!$B16,VLOOKUP('Matriz Objetivos x Projetos'!H$10,'Quadro Geral'!$D$10:$H$23,5,FALSE)='Matriz Objetivos x Projetos'!$B16),"S","")),"")</f>
        <v/>
      </c>
      <c r="I16" s="20" t="str">
        <f>IFERROR(IF(VLOOKUP(I$10,'Quadro Geral'!$D$10:$H$29,3,FALSE)='Matriz Objetivos x Projetos'!$B16,"P",IF(OR(VLOOKUP('Matriz Objetivos x Projetos'!I$10,'Quadro Geral'!$D$10:$H$29,4,FALSE)='Matriz Objetivos x Projetos'!$B16,VLOOKUP('Matriz Objetivos x Projetos'!I$10,'Quadro Geral'!$D$10:$H$23,5,FALSE)='Matriz Objetivos x Projetos'!$B16),"S","")),"")</f>
        <v/>
      </c>
      <c r="J16" s="20" t="str">
        <f>IFERROR(IF(VLOOKUP(J$10,'Quadro Geral'!$D$10:$H$29,3,FALSE)='Matriz Objetivos x Projetos'!$B16,"P",IF(OR(VLOOKUP('Matriz Objetivos x Projetos'!J$10,'Quadro Geral'!$D$10:$H$29,4,FALSE)='Matriz Objetivos x Projetos'!$B16,VLOOKUP('Matriz Objetivos x Projetos'!J$10,'Quadro Geral'!$D$10:$H$23,5,FALSE)='Matriz Objetivos x Projetos'!$B16),"S","")),"")</f>
        <v/>
      </c>
      <c r="K16" s="20" t="str">
        <f>IFERROR(IF(VLOOKUP(K$10,'Quadro Geral'!$D$10:$H$29,3,FALSE)='Matriz Objetivos x Projetos'!$B16,"P",IF(OR(VLOOKUP('Matriz Objetivos x Projetos'!K$10,'Quadro Geral'!$D$10:$H$29,4,FALSE)='Matriz Objetivos x Projetos'!$B16,VLOOKUP('Matriz Objetivos x Projetos'!K$10,'Quadro Geral'!$D$10:$H$23,5,FALSE)='Matriz Objetivos x Projetos'!$B16),"S","")),"")</f>
        <v/>
      </c>
      <c r="L16" s="20" t="str">
        <f>IFERROR(IF(VLOOKUP(L$10,'Quadro Geral'!$D$10:$H$29,3,FALSE)='Matriz Objetivos x Projetos'!$B16,"P",IF(OR(VLOOKUP('Matriz Objetivos x Projetos'!L$10,'Quadro Geral'!$D$10:$H$29,4,FALSE)='Matriz Objetivos x Projetos'!$B16,VLOOKUP('Matriz Objetivos x Projetos'!L$10,'Quadro Geral'!$D$10:$H$23,5,FALSE)='Matriz Objetivos x Projetos'!$B16),"S","")),"")</f>
        <v/>
      </c>
      <c r="M16" s="20" t="str">
        <f>IFERROR(IF(VLOOKUP(M$10,'Quadro Geral'!$D$10:$H$29,3,FALSE)='Matriz Objetivos x Projetos'!$B16,"P",IF(OR(VLOOKUP('Matriz Objetivos x Projetos'!M$10,'Quadro Geral'!$D$10:$H$29,4,FALSE)='Matriz Objetivos x Projetos'!$B16,VLOOKUP('Matriz Objetivos x Projetos'!M$10,'Quadro Geral'!$D$10:$H$23,5,FALSE)='Matriz Objetivos x Projetos'!$B16),"S","")),"")</f>
        <v/>
      </c>
      <c r="N16" s="20" t="str">
        <f>IFERROR(IF(VLOOKUP(N$10,'Quadro Geral'!$D$10:$H$29,3,FALSE)='Matriz Objetivos x Projetos'!$B16,"P",IF(OR(VLOOKUP('Matriz Objetivos x Projetos'!N$10,'Quadro Geral'!$D$10:$H$29,4,FALSE)='Matriz Objetivos x Projetos'!$B16,VLOOKUP('Matriz Objetivos x Projetos'!N$10,'Quadro Geral'!$D$10:$H$23,5,FALSE)='Matriz Objetivos x Projetos'!$B16),"S","")),"")</f>
        <v/>
      </c>
      <c r="O16" s="20" t="str">
        <f>IFERROR(IF(VLOOKUP(O$10,'Quadro Geral'!$D$10:$H$29,3,FALSE)='Matriz Objetivos x Projetos'!$B16,"P",IF(OR(VLOOKUP('Matriz Objetivos x Projetos'!O$10,'Quadro Geral'!$D$10:$H$29,4,FALSE)='Matriz Objetivos x Projetos'!$B16,VLOOKUP('Matriz Objetivos x Projetos'!O$10,'Quadro Geral'!$D$10:$H$23,5,FALSE)='Matriz Objetivos x Projetos'!$B16),"S","")),"")</f>
        <v/>
      </c>
      <c r="P16" s="20" t="str">
        <f>IFERROR(IF(VLOOKUP(P$10,'Quadro Geral'!$D$10:$H$29,3,FALSE)='Matriz Objetivos x Projetos'!$B16,"P",IF(OR(VLOOKUP('Matriz Objetivos x Projetos'!P$10,'Quadro Geral'!$D$10:$H$29,4,FALSE)='Matriz Objetivos x Projetos'!$B16,VLOOKUP('Matriz Objetivos x Projetos'!P$10,'Quadro Geral'!$D$10:$H$23,5,FALSE)='Matriz Objetivos x Projetos'!$B16),"S","")),"")</f>
        <v/>
      </c>
      <c r="Q16" s="17">
        <f t="shared" si="0"/>
        <v>0</v>
      </c>
      <c r="R16" s="16" t="str">
        <f t="shared" si="1"/>
        <v>Processos Internos</v>
      </c>
    </row>
    <row r="17" spans="1:18" ht="63" customHeight="1" x14ac:dyDescent="0.2">
      <c r="A17" s="317"/>
      <c r="B17" s="189" t="s">
        <v>88</v>
      </c>
      <c r="C17" s="20" t="str">
        <f>IFERROR(IF(VLOOKUP(C$10,'Quadro Geral'!$D$10:$H$29,3,FALSE)='Matriz Objetivos x Projetos'!$B17,"P",IF(OR(VLOOKUP('Matriz Objetivos x Projetos'!C$10,'Quadro Geral'!$D$10:$H$29,4,FALSE)='Matriz Objetivos x Projetos'!$B17,VLOOKUP('Matriz Objetivos x Projetos'!C$10,'Quadro Geral'!$D$10:$H$23,5,FALSE)='Matriz Objetivos x Projetos'!$B17),"S","")),"")</f>
        <v/>
      </c>
      <c r="D17" s="20" t="str">
        <f>IFERROR(IF(VLOOKUP(D$10,'Quadro Geral'!$D$10:$H$29,3,FALSE)='Matriz Objetivos x Projetos'!$B17,"P",IF(OR(VLOOKUP('Matriz Objetivos x Projetos'!D$10,'Quadro Geral'!$D$10:$H$29,4,FALSE)='Matriz Objetivos x Projetos'!$B17,VLOOKUP('Matriz Objetivos x Projetos'!D$10,'Quadro Geral'!$D$10:$H$23,5,FALSE)='Matriz Objetivos x Projetos'!$B17),"S","")),"")</f>
        <v/>
      </c>
      <c r="E17" s="20" t="str">
        <f>IFERROR(IF(VLOOKUP(E$10,'Quadro Geral'!$D$10:$H$29,3,FALSE)='Matriz Objetivos x Projetos'!$B17,"P",IF(OR(VLOOKUP('Matriz Objetivos x Projetos'!E$10,'Quadro Geral'!$D$10:$H$29,4,FALSE)='Matriz Objetivos x Projetos'!$B17,VLOOKUP('Matriz Objetivos x Projetos'!E$10,'Quadro Geral'!$D$10:$H$23,5,FALSE)='Matriz Objetivos x Projetos'!$B17),"S","")),"")</f>
        <v/>
      </c>
      <c r="F17" s="20" t="str">
        <f>IFERROR(IF(VLOOKUP(F$10,'Quadro Geral'!$D$10:$H$29,3,FALSE)='Matriz Objetivos x Projetos'!$B17,"P",IF(OR(VLOOKUP('Matriz Objetivos x Projetos'!F$10,'Quadro Geral'!$D$10:$H$29,4,FALSE)='Matriz Objetivos x Projetos'!$B17,VLOOKUP('Matriz Objetivos x Projetos'!F$10,'Quadro Geral'!$D$10:$H$23,5,FALSE)='Matriz Objetivos x Projetos'!$B17),"S","")),"")</f>
        <v/>
      </c>
      <c r="G17" s="20" t="str">
        <f>IFERROR(IF(VLOOKUP(G$10,'Quadro Geral'!$D$10:$H$29,3,FALSE)='Matriz Objetivos x Projetos'!$B17,"P",IF(OR(VLOOKUP('Matriz Objetivos x Projetos'!G$10,'Quadro Geral'!$D$10:$H$29,4,FALSE)='Matriz Objetivos x Projetos'!$B17,VLOOKUP('Matriz Objetivos x Projetos'!G$10,'Quadro Geral'!$D$10:$H$23,5,FALSE)='Matriz Objetivos x Projetos'!$B17),"S","")),"")</f>
        <v/>
      </c>
      <c r="H17" s="20" t="str">
        <f>IFERROR(IF(VLOOKUP(H$10,'Quadro Geral'!$D$10:$H$29,3,FALSE)='Matriz Objetivos x Projetos'!$B17,"P",IF(OR(VLOOKUP('Matriz Objetivos x Projetos'!H$10,'Quadro Geral'!$D$10:$H$29,4,FALSE)='Matriz Objetivos x Projetos'!$B17,VLOOKUP('Matriz Objetivos x Projetos'!H$10,'Quadro Geral'!$D$10:$H$23,5,FALSE)='Matriz Objetivos x Projetos'!$B17),"S","")),"")</f>
        <v/>
      </c>
      <c r="I17" s="20" t="str">
        <f>IFERROR(IF(VLOOKUP(I$10,'Quadro Geral'!$D$10:$H$29,3,FALSE)='Matriz Objetivos x Projetos'!$B17,"P",IF(OR(VLOOKUP('Matriz Objetivos x Projetos'!I$10,'Quadro Geral'!$D$10:$H$29,4,FALSE)='Matriz Objetivos x Projetos'!$B17,VLOOKUP('Matriz Objetivos x Projetos'!I$10,'Quadro Geral'!$D$10:$H$23,5,FALSE)='Matriz Objetivos x Projetos'!$B17),"S","")),"")</f>
        <v/>
      </c>
      <c r="J17" s="20" t="str">
        <f>IFERROR(IF(VLOOKUP(J$10,'Quadro Geral'!$D$10:$H$29,3,FALSE)='Matriz Objetivos x Projetos'!$B17,"P",IF(OR(VLOOKUP('Matriz Objetivos x Projetos'!J$10,'Quadro Geral'!$D$10:$H$29,4,FALSE)='Matriz Objetivos x Projetos'!$B17,VLOOKUP('Matriz Objetivos x Projetos'!J$10,'Quadro Geral'!$D$10:$H$23,5,FALSE)='Matriz Objetivos x Projetos'!$B17),"S","")),"")</f>
        <v/>
      </c>
      <c r="K17" s="20" t="str">
        <f>IFERROR(IF(VLOOKUP(K$10,'Quadro Geral'!$D$10:$H$29,3,FALSE)='Matriz Objetivos x Projetos'!$B17,"P",IF(OR(VLOOKUP('Matriz Objetivos x Projetos'!K$10,'Quadro Geral'!$D$10:$H$29,4,FALSE)='Matriz Objetivos x Projetos'!$B17,VLOOKUP('Matriz Objetivos x Projetos'!K$10,'Quadro Geral'!$D$10:$H$23,5,FALSE)='Matriz Objetivos x Projetos'!$B17),"S","")),"")</f>
        <v/>
      </c>
      <c r="L17" s="20" t="str">
        <f>IFERROR(IF(VLOOKUP(L$10,'Quadro Geral'!$D$10:$H$29,3,FALSE)='Matriz Objetivos x Projetos'!$B17,"P",IF(OR(VLOOKUP('Matriz Objetivos x Projetos'!L$10,'Quadro Geral'!$D$10:$H$29,4,FALSE)='Matriz Objetivos x Projetos'!$B17,VLOOKUP('Matriz Objetivos x Projetos'!L$10,'Quadro Geral'!$D$10:$H$23,5,FALSE)='Matriz Objetivos x Projetos'!$B17),"S","")),"")</f>
        <v/>
      </c>
      <c r="M17" s="20" t="str">
        <f>IFERROR(IF(VLOOKUP(M$10,'Quadro Geral'!$D$10:$H$29,3,FALSE)='Matriz Objetivos x Projetos'!$B17,"P",IF(OR(VLOOKUP('Matriz Objetivos x Projetos'!M$10,'Quadro Geral'!$D$10:$H$29,4,FALSE)='Matriz Objetivos x Projetos'!$B17,VLOOKUP('Matriz Objetivos x Projetos'!M$10,'Quadro Geral'!$D$10:$H$23,5,FALSE)='Matriz Objetivos x Projetos'!$B17),"S","")),"")</f>
        <v/>
      </c>
      <c r="N17" s="20" t="str">
        <f>IFERROR(IF(VLOOKUP(N$10,'Quadro Geral'!$D$10:$H$29,3,FALSE)='Matriz Objetivos x Projetos'!$B17,"P",IF(OR(VLOOKUP('Matriz Objetivos x Projetos'!N$10,'Quadro Geral'!$D$10:$H$29,4,FALSE)='Matriz Objetivos x Projetos'!$B17,VLOOKUP('Matriz Objetivos x Projetos'!N$10,'Quadro Geral'!$D$10:$H$23,5,FALSE)='Matriz Objetivos x Projetos'!$B17),"S","")),"")</f>
        <v/>
      </c>
      <c r="O17" s="20" t="str">
        <f>IFERROR(IF(VLOOKUP(O$10,'Quadro Geral'!$D$10:$H$29,3,FALSE)='Matriz Objetivos x Projetos'!$B17,"P",IF(OR(VLOOKUP('Matriz Objetivos x Projetos'!O$10,'Quadro Geral'!$D$10:$H$29,4,FALSE)='Matriz Objetivos x Projetos'!$B17,VLOOKUP('Matriz Objetivos x Projetos'!O$10,'Quadro Geral'!$D$10:$H$23,5,FALSE)='Matriz Objetivos x Projetos'!$B17),"S","")),"")</f>
        <v/>
      </c>
      <c r="P17" s="20" t="str">
        <f>IFERROR(IF(VLOOKUP(P$10,'Quadro Geral'!$D$10:$H$29,3,FALSE)='Matriz Objetivos x Projetos'!$B17,"P",IF(OR(VLOOKUP('Matriz Objetivos x Projetos'!P$10,'Quadro Geral'!$D$10:$H$29,4,FALSE)='Matriz Objetivos x Projetos'!$B17,VLOOKUP('Matriz Objetivos x Projetos'!P$10,'Quadro Geral'!$D$10:$H$23,5,FALSE)='Matriz Objetivos x Projetos'!$B17),"S","")),"")</f>
        <v/>
      </c>
      <c r="Q17" s="17">
        <f t="shared" si="0"/>
        <v>0</v>
      </c>
      <c r="R17" s="16" t="str">
        <f t="shared" si="1"/>
        <v>Processos Internos</v>
      </c>
    </row>
    <row r="18" spans="1:18" ht="63" customHeight="1" x14ac:dyDescent="0.2">
      <c r="A18" s="317"/>
      <c r="B18" s="189" t="s">
        <v>89</v>
      </c>
      <c r="C18" s="20" t="str">
        <f>IFERROR(IF(VLOOKUP(C$10,'Quadro Geral'!$D$10:$H$29,3,FALSE)='Matriz Objetivos x Projetos'!$B18,"P",IF(OR(VLOOKUP('Matriz Objetivos x Projetos'!C$10,'Quadro Geral'!$D$10:$H$29,4,FALSE)='Matriz Objetivos x Projetos'!$B18,VLOOKUP('Matriz Objetivos x Projetos'!C$10,'Quadro Geral'!$D$10:$H$23,5,FALSE)='Matriz Objetivos x Projetos'!$B18),"S","")),"")</f>
        <v/>
      </c>
      <c r="D18" s="20" t="str">
        <f>IFERROR(IF(VLOOKUP(D$10,'Quadro Geral'!$D$10:$H$29,3,FALSE)='Matriz Objetivos x Projetos'!$B18,"P",IF(OR(VLOOKUP('Matriz Objetivos x Projetos'!D$10,'Quadro Geral'!$D$10:$H$29,4,FALSE)='Matriz Objetivos x Projetos'!$B18,VLOOKUP('Matriz Objetivos x Projetos'!D$10,'Quadro Geral'!$D$10:$H$23,5,FALSE)='Matriz Objetivos x Projetos'!$B18),"S","")),"")</f>
        <v/>
      </c>
      <c r="E18" s="20" t="str">
        <f>IFERROR(IF(VLOOKUP(E$10,'Quadro Geral'!$D$10:$H$29,3,FALSE)='Matriz Objetivos x Projetos'!$B18,"P",IF(OR(VLOOKUP('Matriz Objetivos x Projetos'!E$10,'Quadro Geral'!$D$10:$H$29,4,FALSE)='Matriz Objetivos x Projetos'!$B18,VLOOKUP('Matriz Objetivos x Projetos'!E$10,'Quadro Geral'!$D$10:$H$23,5,FALSE)='Matriz Objetivos x Projetos'!$B18),"S","")),"")</f>
        <v/>
      </c>
      <c r="F18" s="20" t="str">
        <f>IFERROR(IF(VLOOKUP(F$10,'Quadro Geral'!$D$10:$H$29,3,FALSE)='Matriz Objetivos x Projetos'!$B18,"P",IF(OR(VLOOKUP('Matriz Objetivos x Projetos'!F$10,'Quadro Geral'!$D$10:$H$29,4,FALSE)='Matriz Objetivos x Projetos'!$B18,VLOOKUP('Matriz Objetivos x Projetos'!F$10,'Quadro Geral'!$D$10:$H$23,5,FALSE)='Matriz Objetivos x Projetos'!$B18),"S","")),"")</f>
        <v/>
      </c>
      <c r="G18" s="20" t="str">
        <f>IFERROR(IF(VLOOKUP(G$10,'Quadro Geral'!$D$10:$H$29,3,FALSE)='Matriz Objetivos x Projetos'!$B18,"P",IF(OR(VLOOKUP('Matriz Objetivos x Projetos'!G$10,'Quadro Geral'!$D$10:$H$29,4,FALSE)='Matriz Objetivos x Projetos'!$B18,VLOOKUP('Matriz Objetivos x Projetos'!G$10,'Quadro Geral'!$D$10:$H$23,5,FALSE)='Matriz Objetivos x Projetos'!$B18),"S","")),"")</f>
        <v/>
      </c>
      <c r="H18" s="20" t="str">
        <f>IFERROR(IF(VLOOKUP(H$10,'Quadro Geral'!$D$10:$H$29,3,FALSE)='Matriz Objetivos x Projetos'!$B18,"P",IF(OR(VLOOKUP('Matriz Objetivos x Projetos'!H$10,'Quadro Geral'!$D$10:$H$29,4,FALSE)='Matriz Objetivos x Projetos'!$B18,VLOOKUP('Matriz Objetivos x Projetos'!H$10,'Quadro Geral'!$D$10:$H$23,5,FALSE)='Matriz Objetivos x Projetos'!$B18),"S","")),"")</f>
        <v/>
      </c>
      <c r="I18" s="20" t="str">
        <f>IFERROR(IF(VLOOKUP(I$10,'Quadro Geral'!$D$10:$H$29,3,FALSE)='Matriz Objetivos x Projetos'!$B18,"P",IF(OR(VLOOKUP('Matriz Objetivos x Projetos'!I$10,'Quadro Geral'!$D$10:$H$29,4,FALSE)='Matriz Objetivos x Projetos'!$B18,VLOOKUP('Matriz Objetivos x Projetos'!I$10,'Quadro Geral'!$D$10:$H$23,5,FALSE)='Matriz Objetivos x Projetos'!$B18),"S","")),"")</f>
        <v/>
      </c>
      <c r="J18" s="20" t="str">
        <f>IFERROR(IF(VLOOKUP(J$10,'Quadro Geral'!$D$10:$H$29,3,FALSE)='Matriz Objetivos x Projetos'!$B18,"P",IF(OR(VLOOKUP('Matriz Objetivos x Projetos'!J$10,'Quadro Geral'!$D$10:$H$29,4,FALSE)='Matriz Objetivos x Projetos'!$B18,VLOOKUP('Matriz Objetivos x Projetos'!J$10,'Quadro Geral'!$D$10:$H$23,5,FALSE)='Matriz Objetivos x Projetos'!$B18),"S","")),"")</f>
        <v/>
      </c>
      <c r="K18" s="20" t="str">
        <f>IFERROR(IF(VLOOKUP(K$10,'Quadro Geral'!$D$10:$H$29,3,FALSE)='Matriz Objetivos x Projetos'!$B18,"P",IF(OR(VLOOKUP('Matriz Objetivos x Projetos'!K$10,'Quadro Geral'!$D$10:$H$29,4,FALSE)='Matriz Objetivos x Projetos'!$B18,VLOOKUP('Matriz Objetivos x Projetos'!K$10,'Quadro Geral'!$D$10:$H$23,5,FALSE)='Matriz Objetivos x Projetos'!$B18),"S","")),"")</f>
        <v/>
      </c>
      <c r="L18" s="20" t="str">
        <f>IFERROR(IF(VLOOKUP(L$10,'Quadro Geral'!$D$10:$H$29,3,FALSE)='Matriz Objetivos x Projetos'!$B18,"P",IF(OR(VLOOKUP('Matriz Objetivos x Projetos'!L$10,'Quadro Geral'!$D$10:$H$29,4,FALSE)='Matriz Objetivos x Projetos'!$B18,VLOOKUP('Matriz Objetivos x Projetos'!L$10,'Quadro Geral'!$D$10:$H$23,5,FALSE)='Matriz Objetivos x Projetos'!$B18),"S","")),"")</f>
        <v/>
      </c>
      <c r="M18" s="20" t="str">
        <f>IFERROR(IF(VLOOKUP(M$10,'Quadro Geral'!$D$10:$H$29,3,FALSE)='Matriz Objetivos x Projetos'!$B18,"P",IF(OR(VLOOKUP('Matriz Objetivos x Projetos'!M$10,'Quadro Geral'!$D$10:$H$29,4,FALSE)='Matriz Objetivos x Projetos'!$B18,VLOOKUP('Matriz Objetivos x Projetos'!M$10,'Quadro Geral'!$D$10:$H$23,5,FALSE)='Matriz Objetivos x Projetos'!$B18),"S","")),"")</f>
        <v/>
      </c>
      <c r="N18" s="20" t="str">
        <f>IFERROR(IF(VLOOKUP(N$10,'Quadro Geral'!$D$10:$H$29,3,FALSE)='Matriz Objetivos x Projetos'!$B18,"P",IF(OR(VLOOKUP('Matriz Objetivos x Projetos'!N$10,'Quadro Geral'!$D$10:$H$29,4,FALSE)='Matriz Objetivos x Projetos'!$B18,VLOOKUP('Matriz Objetivos x Projetos'!N$10,'Quadro Geral'!$D$10:$H$23,5,FALSE)='Matriz Objetivos x Projetos'!$B18),"S","")),"")</f>
        <v/>
      </c>
      <c r="O18" s="20" t="str">
        <f>IFERROR(IF(VLOOKUP(O$10,'Quadro Geral'!$D$10:$H$29,3,FALSE)='Matriz Objetivos x Projetos'!$B18,"P",IF(OR(VLOOKUP('Matriz Objetivos x Projetos'!O$10,'Quadro Geral'!$D$10:$H$29,4,FALSE)='Matriz Objetivos x Projetos'!$B18,VLOOKUP('Matriz Objetivos x Projetos'!O$10,'Quadro Geral'!$D$10:$H$23,5,FALSE)='Matriz Objetivos x Projetos'!$B18),"S","")),"")</f>
        <v/>
      </c>
      <c r="P18" s="20" t="str">
        <f>IFERROR(IF(VLOOKUP(P$10,'Quadro Geral'!$D$10:$H$29,3,FALSE)='Matriz Objetivos x Projetos'!$B18,"P",IF(OR(VLOOKUP('Matriz Objetivos x Projetos'!P$10,'Quadro Geral'!$D$10:$H$29,4,FALSE)='Matriz Objetivos x Projetos'!$B18,VLOOKUP('Matriz Objetivos x Projetos'!P$10,'Quadro Geral'!$D$10:$H$23,5,FALSE)='Matriz Objetivos x Projetos'!$B18),"S","")),"")</f>
        <v/>
      </c>
      <c r="Q18" s="17">
        <f t="shared" si="0"/>
        <v>0</v>
      </c>
      <c r="R18" s="16" t="str">
        <f t="shared" si="1"/>
        <v>Processos Internos</v>
      </c>
    </row>
    <row r="19" spans="1:18" ht="63" customHeight="1" x14ac:dyDescent="0.2">
      <c r="A19" s="317"/>
      <c r="B19" s="189" t="s">
        <v>64</v>
      </c>
      <c r="C19" s="20" t="str">
        <f>IFERROR(IF(VLOOKUP(C$10,'Quadro Geral'!$D$10:$H$29,3,FALSE)='Matriz Objetivos x Projetos'!$B19,"P",IF(OR(VLOOKUP('Matriz Objetivos x Projetos'!C$10,'Quadro Geral'!$D$10:$H$29,4,FALSE)='Matriz Objetivos x Projetos'!$B19,VLOOKUP('Matriz Objetivos x Projetos'!C$10,'Quadro Geral'!$D$10:$H$23,5,FALSE)='Matriz Objetivos x Projetos'!$B19),"S","")),"")</f>
        <v/>
      </c>
      <c r="D19" s="20" t="str">
        <f>IFERROR(IF(VLOOKUP(D$10,'Quadro Geral'!$D$10:$H$29,3,FALSE)='Matriz Objetivos x Projetos'!$B19,"P",IF(OR(VLOOKUP('Matriz Objetivos x Projetos'!D$10,'Quadro Geral'!$D$10:$H$29,4,FALSE)='Matriz Objetivos x Projetos'!$B19,VLOOKUP('Matriz Objetivos x Projetos'!D$10,'Quadro Geral'!$D$10:$H$23,5,FALSE)='Matriz Objetivos x Projetos'!$B19),"S","")),"")</f>
        <v/>
      </c>
      <c r="E19" s="20" t="str">
        <f>IFERROR(IF(VLOOKUP(E$10,'Quadro Geral'!$D$10:$H$29,3,FALSE)='Matriz Objetivos x Projetos'!$B19,"P",IF(OR(VLOOKUP('Matriz Objetivos x Projetos'!E$10,'Quadro Geral'!$D$10:$H$29,4,FALSE)='Matriz Objetivos x Projetos'!$B19,VLOOKUP('Matriz Objetivos x Projetos'!E$10,'Quadro Geral'!$D$10:$H$23,5,FALSE)='Matriz Objetivos x Projetos'!$B19),"S","")),"")</f>
        <v/>
      </c>
      <c r="F19" s="20" t="str">
        <f>IFERROR(IF(VLOOKUP(F$10,'Quadro Geral'!$D$10:$H$29,3,FALSE)='Matriz Objetivos x Projetos'!$B19,"P",IF(OR(VLOOKUP('Matriz Objetivos x Projetos'!F$10,'Quadro Geral'!$D$10:$H$29,4,FALSE)='Matriz Objetivos x Projetos'!$B19,VLOOKUP('Matriz Objetivos x Projetos'!F$10,'Quadro Geral'!$D$10:$H$23,5,FALSE)='Matriz Objetivos x Projetos'!$B19),"S","")),"")</f>
        <v>P</v>
      </c>
      <c r="G19" s="20" t="str">
        <f>IFERROR(IF(VLOOKUP(G$10,'Quadro Geral'!$D$10:$H$29,3,FALSE)='Matriz Objetivos x Projetos'!$B19,"P",IF(OR(VLOOKUP('Matriz Objetivos x Projetos'!G$10,'Quadro Geral'!$D$10:$H$29,4,FALSE)='Matriz Objetivos x Projetos'!$B19,VLOOKUP('Matriz Objetivos x Projetos'!G$10,'Quadro Geral'!$D$10:$H$23,5,FALSE)='Matriz Objetivos x Projetos'!$B19),"S","")),"")</f>
        <v/>
      </c>
      <c r="H19" s="20" t="str">
        <f>IFERROR(IF(VLOOKUP(H$10,'Quadro Geral'!$D$10:$H$29,3,FALSE)='Matriz Objetivos x Projetos'!$B19,"P",IF(OR(VLOOKUP('Matriz Objetivos x Projetos'!H$10,'Quadro Geral'!$D$10:$H$29,4,FALSE)='Matriz Objetivos x Projetos'!$B19,VLOOKUP('Matriz Objetivos x Projetos'!H$10,'Quadro Geral'!$D$10:$H$23,5,FALSE)='Matriz Objetivos x Projetos'!$B19),"S","")),"")</f>
        <v/>
      </c>
      <c r="I19" s="20" t="str">
        <f>IFERROR(IF(VLOOKUP(I$10,'Quadro Geral'!$D$10:$H$29,3,FALSE)='Matriz Objetivos x Projetos'!$B19,"P",IF(OR(VLOOKUP('Matriz Objetivos x Projetos'!I$10,'Quadro Geral'!$D$10:$H$29,4,FALSE)='Matriz Objetivos x Projetos'!$B19,VLOOKUP('Matriz Objetivos x Projetos'!I$10,'Quadro Geral'!$D$10:$H$23,5,FALSE)='Matriz Objetivos x Projetos'!$B19),"S","")),"")</f>
        <v/>
      </c>
      <c r="J19" s="20" t="str">
        <f>IFERROR(IF(VLOOKUP(J$10,'Quadro Geral'!$D$10:$H$29,3,FALSE)='Matriz Objetivos x Projetos'!$B19,"P",IF(OR(VLOOKUP('Matriz Objetivos x Projetos'!J$10,'Quadro Geral'!$D$10:$H$29,4,FALSE)='Matriz Objetivos x Projetos'!$B19,VLOOKUP('Matriz Objetivos x Projetos'!J$10,'Quadro Geral'!$D$10:$H$23,5,FALSE)='Matriz Objetivos x Projetos'!$B19),"S","")),"")</f>
        <v/>
      </c>
      <c r="K19" s="20" t="str">
        <f>IFERROR(IF(VLOOKUP(K$10,'Quadro Geral'!$D$10:$H$29,3,FALSE)='Matriz Objetivos x Projetos'!$B19,"P",IF(OR(VLOOKUP('Matriz Objetivos x Projetos'!K$10,'Quadro Geral'!$D$10:$H$29,4,FALSE)='Matriz Objetivos x Projetos'!$B19,VLOOKUP('Matriz Objetivos x Projetos'!K$10,'Quadro Geral'!$D$10:$H$23,5,FALSE)='Matriz Objetivos x Projetos'!$B19),"S","")),"")</f>
        <v/>
      </c>
      <c r="L19" s="20" t="str">
        <f>IFERROR(IF(VLOOKUP(L$10,'Quadro Geral'!$D$10:$H$29,3,FALSE)='Matriz Objetivos x Projetos'!$B19,"P",IF(OR(VLOOKUP('Matriz Objetivos x Projetos'!L$10,'Quadro Geral'!$D$10:$H$29,4,FALSE)='Matriz Objetivos x Projetos'!$B19,VLOOKUP('Matriz Objetivos x Projetos'!L$10,'Quadro Geral'!$D$10:$H$23,5,FALSE)='Matriz Objetivos x Projetos'!$B19),"S","")),"")</f>
        <v/>
      </c>
      <c r="M19" s="20" t="str">
        <f>IFERROR(IF(VLOOKUP(M$10,'Quadro Geral'!$D$10:$H$29,3,FALSE)='Matriz Objetivos x Projetos'!$B19,"P",IF(OR(VLOOKUP('Matriz Objetivos x Projetos'!M$10,'Quadro Geral'!$D$10:$H$29,4,FALSE)='Matriz Objetivos x Projetos'!$B19,VLOOKUP('Matriz Objetivos x Projetos'!M$10,'Quadro Geral'!$D$10:$H$23,5,FALSE)='Matriz Objetivos x Projetos'!$B19),"S","")),"")</f>
        <v/>
      </c>
      <c r="N19" s="20" t="str">
        <f>IFERROR(IF(VLOOKUP(N$10,'Quadro Geral'!$D$10:$H$29,3,FALSE)='Matriz Objetivos x Projetos'!$B19,"P",IF(OR(VLOOKUP('Matriz Objetivos x Projetos'!N$10,'Quadro Geral'!$D$10:$H$29,4,FALSE)='Matriz Objetivos x Projetos'!$B19,VLOOKUP('Matriz Objetivos x Projetos'!N$10,'Quadro Geral'!$D$10:$H$23,5,FALSE)='Matriz Objetivos x Projetos'!$B19),"S","")),"")</f>
        <v/>
      </c>
      <c r="O19" s="20" t="str">
        <f>IFERROR(IF(VLOOKUP(O$10,'Quadro Geral'!$D$10:$H$29,3,FALSE)='Matriz Objetivos x Projetos'!$B19,"P",IF(OR(VLOOKUP('Matriz Objetivos x Projetos'!O$10,'Quadro Geral'!$D$10:$H$29,4,FALSE)='Matriz Objetivos x Projetos'!$B19,VLOOKUP('Matriz Objetivos x Projetos'!O$10,'Quadro Geral'!$D$10:$H$23,5,FALSE)='Matriz Objetivos x Projetos'!$B19),"S","")),"")</f>
        <v/>
      </c>
      <c r="P19" s="20" t="str">
        <f>IFERROR(IF(VLOOKUP(P$10,'Quadro Geral'!$D$10:$H$29,3,FALSE)='Matriz Objetivos x Projetos'!$B19,"P",IF(OR(VLOOKUP('Matriz Objetivos x Projetos'!P$10,'Quadro Geral'!$D$10:$H$29,4,FALSE)='Matriz Objetivos x Projetos'!$B19,VLOOKUP('Matriz Objetivos x Projetos'!P$10,'Quadro Geral'!$D$10:$H$23,5,FALSE)='Matriz Objetivos x Projetos'!$B19),"S","")),"")</f>
        <v/>
      </c>
      <c r="Q19" s="17">
        <f t="shared" si="0"/>
        <v>0</v>
      </c>
      <c r="R19" s="16" t="str">
        <f t="shared" si="1"/>
        <v>Processos Internos</v>
      </c>
    </row>
    <row r="20" spans="1:18" ht="63" customHeight="1" x14ac:dyDescent="0.2">
      <c r="A20" s="317"/>
      <c r="B20" s="189" t="s">
        <v>68</v>
      </c>
      <c r="C20" s="20" t="str">
        <f>IFERROR(IF(VLOOKUP(C$10,'Quadro Geral'!$D$10:$H$29,3,FALSE)='Matriz Objetivos x Projetos'!$B20,"P",IF(OR(VLOOKUP('Matriz Objetivos x Projetos'!C$10,'Quadro Geral'!$D$10:$H$29,4,FALSE)='Matriz Objetivos x Projetos'!$B20,VLOOKUP('Matriz Objetivos x Projetos'!C$10,'Quadro Geral'!$D$10:$H$23,5,FALSE)='Matriz Objetivos x Projetos'!$B20),"S","")),"")</f>
        <v/>
      </c>
      <c r="D20" s="20" t="str">
        <f>IFERROR(IF(VLOOKUP(D$10,'Quadro Geral'!$D$10:$H$29,3,FALSE)='Matriz Objetivos x Projetos'!$B20,"P",IF(OR(VLOOKUP('Matriz Objetivos x Projetos'!D$10,'Quadro Geral'!$D$10:$H$29,4,FALSE)='Matriz Objetivos x Projetos'!$B20,VLOOKUP('Matriz Objetivos x Projetos'!D$10,'Quadro Geral'!$D$10:$H$23,5,FALSE)='Matriz Objetivos x Projetos'!$B20),"S","")),"")</f>
        <v/>
      </c>
      <c r="E20" s="20" t="str">
        <f>IFERROR(IF(VLOOKUP(E$10,'Quadro Geral'!$D$10:$H$29,3,FALSE)='Matriz Objetivos x Projetos'!$B20,"P",IF(OR(VLOOKUP('Matriz Objetivos x Projetos'!E$10,'Quadro Geral'!$D$10:$H$29,4,FALSE)='Matriz Objetivos x Projetos'!$B20,VLOOKUP('Matriz Objetivos x Projetos'!E$10,'Quadro Geral'!$D$10:$H$23,5,FALSE)='Matriz Objetivos x Projetos'!$B20),"S","")),"")</f>
        <v/>
      </c>
      <c r="F20" s="20" t="str">
        <f>IFERROR(IF(VLOOKUP(F$10,'Quadro Geral'!$D$10:$H$29,3,FALSE)='Matriz Objetivos x Projetos'!$B20,"P",IF(OR(VLOOKUP('Matriz Objetivos x Projetos'!F$10,'Quadro Geral'!$D$10:$H$29,4,FALSE)='Matriz Objetivos x Projetos'!$B20,VLOOKUP('Matriz Objetivos x Projetos'!F$10,'Quadro Geral'!$D$10:$H$23,5,FALSE)='Matriz Objetivos x Projetos'!$B20),"S","")),"")</f>
        <v/>
      </c>
      <c r="G20" s="20" t="str">
        <f>IFERROR(IF(VLOOKUP(G$10,'Quadro Geral'!$D$10:$H$29,3,FALSE)='Matriz Objetivos x Projetos'!$B20,"P",IF(OR(VLOOKUP('Matriz Objetivos x Projetos'!G$10,'Quadro Geral'!$D$10:$H$29,4,FALSE)='Matriz Objetivos x Projetos'!$B20,VLOOKUP('Matriz Objetivos x Projetos'!G$10,'Quadro Geral'!$D$10:$H$23,5,FALSE)='Matriz Objetivos x Projetos'!$B20),"S","")),"")</f>
        <v/>
      </c>
      <c r="H20" s="20" t="str">
        <f>IFERROR(IF(VLOOKUP(H$10,'Quadro Geral'!$D$10:$H$29,3,FALSE)='Matriz Objetivos x Projetos'!$B20,"P",IF(OR(VLOOKUP('Matriz Objetivos x Projetos'!H$10,'Quadro Geral'!$D$10:$H$29,4,FALSE)='Matriz Objetivos x Projetos'!$B20,VLOOKUP('Matriz Objetivos x Projetos'!H$10,'Quadro Geral'!$D$10:$H$23,5,FALSE)='Matriz Objetivos x Projetos'!$B20),"S","")),"")</f>
        <v/>
      </c>
      <c r="I20" s="20" t="str">
        <f>IFERROR(IF(VLOOKUP(I$10,'Quadro Geral'!$D$10:$H$29,3,FALSE)='Matriz Objetivos x Projetos'!$B20,"P",IF(OR(VLOOKUP('Matriz Objetivos x Projetos'!I$10,'Quadro Geral'!$D$10:$H$29,4,FALSE)='Matriz Objetivos x Projetos'!$B20,VLOOKUP('Matriz Objetivos x Projetos'!I$10,'Quadro Geral'!$D$10:$H$23,5,FALSE)='Matriz Objetivos x Projetos'!$B20),"S","")),"")</f>
        <v/>
      </c>
      <c r="J20" s="20" t="str">
        <f>IFERROR(IF(VLOOKUP(J$10,'Quadro Geral'!$D$10:$H$29,3,FALSE)='Matriz Objetivos x Projetos'!$B20,"P",IF(OR(VLOOKUP('Matriz Objetivos x Projetos'!J$10,'Quadro Geral'!$D$10:$H$29,4,FALSE)='Matriz Objetivos x Projetos'!$B20,VLOOKUP('Matriz Objetivos x Projetos'!J$10,'Quadro Geral'!$D$10:$H$23,5,FALSE)='Matriz Objetivos x Projetos'!$B20),"S","")),"")</f>
        <v/>
      </c>
      <c r="K20" s="20" t="str">
        <f>IFERROR(IF(VLOOKUP(K$10,'Quadro Geral'!$D$10:$H$29,3,FALSE)='Matriz Objetivos x Projetos'!$B20,"P",IF(OR(VLOOKUP('Matriz Objetivos x Projetos'!K$10,'Quadro Geral'!$D$10:$H$29,4,FALSE)='Matriz Objetivos x Projetos'!$B20,VLOOKUP('Matriz Objetivos x Projetos'!K$10,'Quadro Geral'!$D$10:$H$23,5,FALSE)='Matriz Objetivos x Projetos'!$B20),"S","")),"")</f>
        <v/>
      </c>
      <c r="L20" s="20" t="str">
        <f>IFERROR(IF(VLOOKUP(L$10,'Quadro Geral'!$D$10:$H$29,3,FALSE)='Matriz Objetivos x Projetos'!$B20,"P",IF(OR(VLOOKUP('Matriz Objetivos x Projetos'!L$10,'Quadro Geral'!$D$10:$H$29,4,FALSE)='Matriz Objetivos x Projetos'!$B20,VLOOKUP('Matriz Objetivos x Projetos'!L$10,'Quadro Geral'!$D$10:$H$23,5,FALSE)='Matriz Objetivos x Projetos'!$B20),"S","")),"")</f>
        <v/>
      </c>
      <c r="M20" s="20" t="str">
        <f>IFERROR(IF(VLOOKUP(M$10,'Quadro Geral'!$D$10:$H$29,3,FALSE)='Matriz Objetivos x Projetos'!$B20,"P",IF(OR(VLOOKUP('Matriz Objetivos x Projetos'!M$10,'Quadro Geral'!$D$10:$H$29,4,FALSE)='Matriz Objetivos x Projetos'!$B20,VLOOKUP('Matriz Objetivos x Projetos'!M$10,'Quadro Geral'!$D$10:$H$23,5,FALSE)='Matriz Objetivos x Projetos'!$B20),"S","")),"")</f>
        <v/>
      </c>
      <c r="N20" s="20" t="str">
        <f>IFERROR(IF(VLOOKUP(N$10,'Quadro Geral'!$D$10:$H$29,3,FALSE)='Matriz Objetivos x Projetos'!$B20,"P",IF(OR(VLOOKUP('Matriz Objetivos x Projetos'!N$10,'Quadro Geral'!$D$10:$H$29,4,FALSE)='Matriz Objetivos x Projetos'!$B20,VLOOKUP('Matriz Objetivos x Projetos'!N$10,'Quadro Geral'!$D$10:$H$23,5,FALSE)='Matriz Objetivos x Projetos'!$B20),"S","")),"")</f>
        <v/>
      </c>
      <c r="O20" s="20" t="str">
        <f>IFERROR(IF(VLOOKUP(O$10,'Quadro Geral'!$D$10:$H$29,3,FALSE)='Matriz Objetivos x Projetos'!$B20,"P",IF(OR(VLOOKUP('Matriz Objetivos x Projetos'!O$10,'Quadro Geral'!$D$10:$H$29,4,FALSE)='Matriz Objetivos x Projetos'!$B20,VLOOKUP('Matriz Objetivos x Projetos'!O$10,'Quadro Geral'!$D$10:$H$23,5,FALSE)='Matriz Objetivos x Projetos'!$B20),"S","")),"")</f>
        <v>P</v>
      </c>
      <c r="P20" s="20" t="str">
        <f>IFERROR(IF(VLOOKUP(P$10,'Quadro Geral'!$D$10:$H$29,3,FALSE)='Matriz Objetivos x Projetos'!$B20,"P",IF(OR(VLOOKUP('Matriz Objetivos x Projetos'!P$10,'Quadro Geral'!$D$10:$H$29,4,FALSE)='Matriz Objetivos x Projetos'!$B20,VLOOKUP('Matriz Objetivos x Projetos'!P$10,'Quadro Geral'!$D$10:$H$23,5,FALSE)='Matriz Objetivos x Projetos'!$B20),"S","")),"")</f>
        <v/>
      </c>
      <c r="Q20" s="17">
        <f t="shared" si="0"/>
        <v>0</v>
      </c>
      <c r="R20" s="16" t="str">
        <f t="shared" si="1"/>
        <v>Processos Internos</v>
      </c>
    </row>
    <row r="21" spans="1:18" s="18" customFormat="1" ht="63" customHeight="1" x14ac:dyDescent="0.2">
      <c r="A21" s="317"/>
      <c r="B21" s="189" t="s">
        <v>69</v>
      </c>
      <c r="C21" s="20" t="str">
        <f>IFERROR(IF(VLOOKUP(C$10,'Quadro Geral'!$D$10:$H$29,3,FALSE)='Matriz Objetivos x Projetos'!$B21,"P",IF(OR(VLOOKUP('Matriz Objetivos x Projetos'!C$10,'Quadro Geral'!$D$10:$H$29,4,FALSE)='Matriz Objetivos x Projetos'!$B21,VLOOKUP('Matriz Objetivos x Projetos'!C$10,'Quadro Geral'!$D$10:$H$23,5,FALSE)='Matriz Objetivos x Projetos'!$B21),"S","")),"")</f>
        <v/>
      </c>
      <c r="D21" s="20" t="str">
        <f>IFERROR(IF(VLOOKUP(D$10,'Quadro Geral'!$D$10:$H$29,3,FALSE)='Matriz Objetivos x Projetos'!$B21,"P",IF(OR(VLOOKUP('Matriz Objetivos x Projetos'!D$10,'Quadro Geral'!$D$10:$H$29,4,FALSE)='Matriz Objetivos x Projetos'!$B21,VLOOKUP('Matriz Objetivos x Projetos'!D$10,'Quadro Geral'!$D$10:$H$23,5,FALSE)='Matriz Objetivos x Projetos'!$B21),"S","")),"")</f>
        <v/>
      </c>
      <c r="E21" s="20" t="str">
        <f>IFERROR(IF(VLOOKUP(E$10,'Quadro Geral'!$D$10:$H$29,3,FALSE)='Matriz Objetivos x Projetos'!$B21,"P",IF(OR(VLOOKUP('Matriz Objetivos x Projetos'!E$10,'Quadro Geral'!$D$10:$H$29,4,FALSE)='Matriz Objetivos x Projetos'!$B21,VLOOKUP('Matriz Objetivos x Projetos'!E$10,'Quadro Geral'!$D$10:$H$23,5,FALSE)='Matriz Objetivos x Projetos'!$B21),"S","")),"")</f>
        <v/>
      </c>
      <c r="F21" s="20" t="str">
        <f>IFERROR(IF(VLOOKUP(F$10,'Quadro Geral'!$D$10:$H$29,3,FALSE)='Matriz Objetivos x Projetos'!$B21,"P",IF(OR(VLOOKUP('Matriz Objetivos x Projetos'!F$10,'Quadro Geral'!$D$10:$H$29,4,FALSE)='Matriz Objetivos x Projetos'!$B21,VLOOKUP('Matriz Objetivos x Projetos'!F$10,'Quadro Geral'!$D$10:$H$23,5,FALSE)='Matriz Objetivos x Projetos'!$B21),"S","")),"")</f>
        <v/>
      </c>
      <c r="G21" s="20" t="str">
        <f>IFERROR(IF(VLOOKUP(G$10,'Quadro Geral'!$D$10:$H$29,3,FALSE)='Matriz Objetivos x Projetos'!$B21,"P",IF(OR(VLOOKUP('Matriz Objetivos x Projetos'!G$10,'Quadro Geral'!$D$10:$H$29,4,FALSE)='Matriz Objetivos x Projetos'!$B21,VLOOKUP('Matriz Objetivos x Projetos'!G$10,'Quadro Geral'!$D$10:$H$23,5,FALSE)='Matriz Objetivos x Projetos'!$B21),"S","")),"")</f>
        <v/>
      </c>
      <c r="H21" s="20" t="str">
        <f>IFERROR(IF(VLOOKUP(H$10,'Quadro Geral'!$D$10:$H$29,3,FALSE)='Matriz Objetivos x Projetos'!$B21,"P",IF(OR(VLOOKUP('Matriz Objetivos x Projetos'!H$10,'Quadro Geral'!$D$10:$H$29,4,FALSE)='Matriz Objetivos x Projetos'!$B21,VLOOKUP('Matriz Objetivos x Projetos'!H$10,'Quadro Geral'!$D$10:$H$23,5,FALSE)='Matriz Objetivos x Projetos'!$B21),"S","")),"")</f>
        <v/>
      </c>
      <c r="I21" s="20" t="str">
        <f>IFERROR(IF(VLOOKUP(I$10,'Quadro Geral'!$D$10:$H$29,3,FALSE)='Matriz Objetivos x Projetos'!$B21,"P",IF(OR(VLOOKUP('Matriz Objetivos x Projetos'!I$10,'Quadro Geral'!$D$10:$H$29,4,FALSE)='Matriz Objetivos x Projetos'!$B21,VLOOKUP('Matriz Objetivos x Projetos'!I$10,'Quadro Geral'!$D$10:$H$23,5,FALSE)='Matriz Objetivos x Projetos'!$B21),"S","")),"")</f>
        <v/>
      </c>
      <c r="J21" s="20" t="str">
        <f>IFERROR(IF(VLOOKUP(J$10,'Quadro Geral'!$D$10:$H$29,3,FALSE)='Matriz Objetivos x Projetos'!$B21,"P",IF(OR(VLOOKUP('Matriz Objetivos x Projetos'!J$10,'Quadro Geral'!$D$10:$H$29,4,FALSE)='Matriz Objetivos x Projetos'!$B21,VLOOKUP('Matriz Objetivos x Projetos'!J$10,'Quadro Geral'!$D$10:$H$23,5,FALSE)='Matriz Objetivos x Projetos'!$B21),"S","")),"")</f>
        <v/>
      </c>
      <c r="K21" s="20" t="str">
        <f>IFERROR(IF(VLOOKUP(K$10,'Quadro Geral'!$D$10:$H$29,3,FALSE)='Matriz Objetivos x Projetos'!$B21,"P",IF(OR(VLOOKUP('Matriz Objetivos x Projetos'!K$10,'Quadro Geral'!$D$10:$H$29,4,FALSE)='Matriz Objetivos x Projetos'!$B21,VLOOKUP('Matriz Objetivos x Projetos'!K$10,'Quadro Geral'!$D$10:$H$23,5,FALSE)='Matriz Objetivos x Projetos'!$B21),"S","")),"")</f>
        <v/>
      </c>
      <c r="L21" s="20" t="str">
        <f>IFERROR(IF(VLOOKUP(L$10,'Quadro Geral'!$D$10:$H$29,3,FALSE)='Matriz Objetivos x Projetos'!$B21,"P",IF(OR(VLOOKUP('Matriz Objetivos x Projetos'!L$10,'Quadro Geral'!$D$10:$H$29,4,FALSE)='Matriz Objetivos x Projetos'!$B21,VLOOKUP('Matriz Objetivos x Projetos'!L$10,'Quadro Geral'!$D$10:$H$23,5,FALSE)='Matriz Objetivos x Projetos'!$B21),"S","")),"")</f>
        <v/>
      </c>
      <c r="M21" s="20" t="str">
        <f>IFERROR(IF(VLOOKUP(M$10,'Quadro Geral'!$D$10:$H$29,3,FALSE)='Matriz Objetivos x Projetos'!$B21,"P",IF(OR(VLOOKUP('Matriz Objetivos x Projetos'!M$10,'Quadro Geral'!$D$10:$H$29,4,FALSE)='Matriz Objetivos x Projetos'!$B21,VLOOKUP('Matriz Objetivos x Projetos'!M$10,'Quadro Geral'!$D$10:$H$23,5,FALSE)='Matriz Objetivos x Projetos'!$B21),"S","")),"")</f>
        <v/>
      </c>
      <c r="N21" s="20" t="str">
        <f>IFERROR(IF(VLOOKUP(N$10,'Quadro Geral'!$D$10:$H$29,3,FALSE)='Matriz Objetivos x Projetos'!$B21,"P",IF(OR(VLOOKUP('Matriz Objetivos x Projetos'!N$10,'Quadro Geral'!$D$10:$H$29,4,FALSE)='Matriz Objetivos x Projetos'!$B21,VLOOKUP('Matriz Objetivos x Projetos'!N$10,'Quadro Geral'!$D$10:$H$23,5,FALSE)='Matriz Objetivos x Projetos'!$B21),"S","")),"")</f>
        <v/>
      </c>
      <c r="O21" s="20" t="str">
        <f>IFERROR(IF(VLOOKUP(O$10,'Quadro Geral'!$D$10:$H$29,3,FALSE)='Matriz Objetivos x Projetos'!$B21,"P",IF(OR(VLOOKUP('Matriz Objetivos x Projetos'!O$10,'Quadro Geral'!$D$10:$H$29,4,FALSE)='Matriz Objetivos x Projetos'!$B21,VLOOKUP('Matriz Objetivos x Projetos'!O$10,'Quadro Geral'!$D$10:$H$23,5,FALSE)='Matriz Objetivos x Projetos'!$B21),"S","")),"")</f>
        <v/>
      </c>
      <c r="P21" s="20" t="str">
        <f>IFERROR(IF(VLOOKUP(P$10,'Quadro Geral'!$D$10:$H$29,3,FALSE)='Matriz Objetivos x Projetos'!$B21,"P",IF(OR(VLOOKUP('Matriz Objetivos x Projetos'!P$10,'Quadro Geral'!$D$10:$H$29,4,FALSE)='Matriz Objetivos x Projetos'!$B21,VLOOKUP('Matriz Objetivos x Projetos'!P$10,'Quadro Geral'!$D$10:$H$23,5,FALSE)='Matriz Objetivos x Projetos'!$B21),"S","")),"")</f>
        <v>P</v>
      </c>
      <c r="Q21" s="17">
        <f t="shared" si="0"/>
        <v>0</v>
      </c>
      <c r="R21" s="16" t="str">
        <f t="shared" si="1"/>
        <v>Processos Internos</v>
      </c>
    </row>
    <row r="22" spans="1:18" ht="63" customHeight="1" x14ac:dyDescent="0.2">
      <c r="A22" s="317"/>
      <c r="B22" s="189" t="s">
        <v>71</v>
      </c>
      <c r="C22" s="20" t="str">
        <f>IFERROR(IF(VLOOKUP(C$10,'Quadro Geral'!$D$10:$H$29,3,FALSE)='Matriz Objetivos x Projetos'!$B22,"P",IF(OR(VLOOKUP('Matriz Objetivos x Projetos'!C$10,'Quadro Geral'!$D$10:$H$29,4,FALSE)='Matriz Objetivos x Projetos'!$B22,VLOOKUP('Matriz Objetivos x Projetos'!C$10,'Quadro Geral'!$D$10:$H$23,5,FALSE)='Matriz Objetivos x Projetos'!$B22),"S","")),"")</f>
        <v/>
      </c>
      <c r="D22" s="20" t="str">
        <f>IFERROR(IF(VLOOKUP(D$10,'Quadro Geral'!$D$10:$H$29,3,FALSE)='Matriz Objetivos x Projetos'!$B22,"P",IF(OR(VLOOKUP('Matriz Objetivos x Projetos'!D$10,'Quadro Geral'!$D$10:$H$29,4,FALSE)='Matriz Objetivos x Projetos'!$B22,VLOOKUP('Matriz Objetivos x Projetos'!D$10,'Quadro Geral'!$D$10:$H$23,5,FALSE)='Matriz Objetivos x Projetos'!$B22),"S","")),"")</f>
        <v/>
      </c>
      <c r="E22" s="20" t="str">
        <f>IFERROR(IF(VLOOKUP(E$10,'Quadro Geral'!$D$10:$H$29,3,FALSE)='Matriz Objetivos x Projetos'!$B22,"P",IF(OR(VLOOKUP('Matriz Objetivos x Projetos'!E$10,'Quadro Geral'!$D$10:$H$29,4,FALSE)='Matriz Objetivos x Projetos'!$B22,VLOOKUP('Matriz Objetivos x Projetos'!E$10,'Quadro Geral'!$D$10:$H$23,5,FALSE)='Matriz Objetivos x Projetos'!$B22),"S","")),"")</f>
        <v/>
      </c>
      <c r="F22" s="20" t="str">
        <f>IFERROR(IF(VLOOKUP(F$10,'Quadro Geral'!$D$10:$H$29,3,FALSE)='Matriz Objetivos x Projetos'!$B22,"P",IF(OR(VLOOKUP('Matriz Objetivos x Projetos'!F$10,'Quadro Geral'!$D$10:$H$29,4,FALSE)='Matriz Objetivos x Projetos'!$B22,VLOOKUP('Matriz Objetivos x Projetos'!F$10,'Quadro Geral'!$D$10:$H$23,5,FALSE)='Matriz Objetivos x Projetos'!$B22),"S","")),"")</f>
        <v/>
      </c>
      <c r="G22" s="20" t="str">
        <f>IFERROR(IF(VLOOKUP(G$10,'Quadro Geral'!$D$10:$H$29,3,FALSE)='Matriz Objetivos x Projetos'!$B22,"P",IF(OR(VLOOKUP('Matriz Objetivos x Projetos'!G$10,'Quadro Geral'!$D$10:$H$29,4,FALSE)='Matriz Objetivos x Projetos'!$B22,VLOOKUP('Matriz Objetivos x Projetos'!G$10,'Quadro Geral'!$D$10:$H$23,5,FALSE)='Matriz Objetivos x Projetos'!$B22),"S","")),"")</f>
        <v/>
      </c>
      <c r="H22" s="20" t="str">
        <f>IFERROR(IF(VLOOKUP(H$10,'Quadro Geral'!$D$10:$H$29,3,FALSE)='Matriz Objetivos x Projetos'!$B22,"P",IF(OR(VLOOKUP('Matriz Objetivos x Projetos'!H$10,'Quadro Geral'!$D$10:$H$29,4,FALSE)='Matriz Objetivos x Projetos'!$B22,VLOOKUP('Matriz Objetivos x Projetos'!H$10,'Quadro Geral'!$D$10:$H$23,5,FALSE)='Matriz Objetivos x Projetos'!$B22),"S","")),"")</f>
        <v/>
      </c>
      <c r="I22" s="20" t="str">
        <f>IFERROR(IF(VLOOKUP(I$10,'Quadro Geral'!$D$10:$H$29,3,FALSE)='Matriz Objetivos x Projetos'!$B22,"P",IF(OR(VLOOKUP('Matriz Objetivos x Projetos'!I$10,'Quadro Geral'!$D$10:$H$29,4,FALSE)='Matriz Objetivos x Projetos'!$B22,VLOOKUP('Matriz Objetivos x Projetos'!I$10,'Quadro Geral'!$D$10:$H$23,5,FALSE)='Matriz Objetivos x Projetos'!$B22),"S","")),"")</f>
        <v>P</v>
      </c>
      <c r="J22" s="20" t="str">
        <f>IFERROR(IF(VLOOKUP(J$10,'Quadro Geral'!$D$10:$H$29,3,FALSE)='Matriz Objetivos x Projetos'!$B22,"P",IF(OR(VLOOKUP('Matriz Objetivos x Projetos'!J$10,'Quadro Geral'!$D$10:$H$29,4,FALSE)='Matriz Objetivos x Projetos'!$B22,VLOOKUP('Matriz Objetivos x Projetos'!J$10,'Quadro Geral'!$D$10:$H$23,5,FALSE)='Matriz Objetivos x Projetos'!$B22),"S","")),"")</f>
        <v>P</v>
      </c>
      <c r="K22" s="20" t="str">
        <f>IFERROR(IF(VLOOKUP(K$10,'Quadro Geral'!$D$10:$H$29,3,FALSE)='Matriz Objetivos x Projetos'!$B22,"P",IF(OR(VLOOKUP('Matriz Objetivos x Projetos'!K$10,'Quadro Geral'!$D$10:$H$29,4,FALSE)='Matriz Objetivos x Projetos'!$B22,VLOOKUP('Matriz Objetivos x Projetos'!K$10,'Quadro Geral'!$D$10:$H$23,5,FALSE)='Matriz Objetivos x Projetos'!$B22),"S","")),"")</f>
        <v/>
      </c>
      <c r="L22" s="20" t="str">
        <f>IFERROR(IF(VLOOKUP(L$10,'Quadro Geral'!$D$10:$H$29,3,FALSE)='Matriz Objetivos x Projetos'!$B22,"P",IF(OR(VLOOKUP('Matriz Objetivos x Projetos'!L$10,'Quadro Geral'!$D$10:$H$29,4,FALSE)='Matriz Objetivos x Projetos'!$B22,VLOOKUP('Matriz Objetivos x Projetos'!L$10,'Quadro Geral'!$D$10:$H$23,5,FALSE)='Matriz Objetivos x Projetos'!$B22),"S","")),"")</f>
        <v/>
      </c>
      <c r="M22" s="20" t="str">
        <f>IFERROR(IF(VLOOKUP(M$10,'Quadro Geral'!$D$10:$H$29,3,FALSE)='Matriz Objetivos x Projetos'!$B22,"P",IF(OR(VLOOKUP('Matriz Objetivos x Projetos'!M$10,'Quadro Geral'!$D$10:$H$29,4,FALSE)='Matriz Objetivos x Projetos'!$B22,VLOOKUP('Matriz Objetivos x Projetos'!M$10,'Quadro Geral'!$D$10:$H$23,5,FALSE)='Matriz Objetivos x Projetos'!$B22),"S","")),"")</f>
        <v/>
      </c>
      <c r="N22" s="20" t="str">
        <f>IFERROR(IF(VLOOKUP(N$10,'Quadro Geral'!$D$10:$H$29,3,FALSE)='Matriz Objetivos x Projetos'!$B22,"P",IF(OR(VLOOKUP('Matriz Objetivos x Projetos'!N$10,'Quadro Geral'!$D$10:$H$29,4,FALSE)='Matriz Objetivos x Projetos'!$B22,VLOOKUP('Matriz Objetivos x Projetos'!N$10,'Quadro Geral'!$D$10:$H$23,5,FALSE)='Matriz Objetivos x Projetos'!$B22),"S","")),"")</f>
        <v>P</v>
      </c>
      <c r="O22" s="20" t="str">
        <f>IFERROR(IF(VLOOKUP(O$10,'Quadro Geral'!$D$10:$H$29,3,FALSE)='Matriz Objetivos x Projetos'!$B22,"P",IF(OR(VLOOKUP('Matriz Objetivos x Projetos'!O$10,'Quadro Geral'!$D$10:$H$29,4,FALSE)='Matriz Objetivos x Projetos'!$B22,VLOOKUP('Matriz Objetivos x Projetos'!O$10,'Quadro Geral'!$D$10:$H$23,5,FALSE)='Matriz Objetivos x Projetos'!$B22),"S","")),"")</f>
        <v/>
      </c>
      <c r="P22" s="20" t="str">
        <f>IFERROR(IF(VLOOKUP(P$10,'Quadro Geral'!$D$10:$H$29,3,FALSE)='Matriz Objetivos x Projetos'!$B22,"P",IF(OR(VLOOKUP('Matriz Objetivos x Projetos'!P$10,'Quadro Geral'!$D$10:$H$29,4,FALSE)='Matriz Objetivos x Projetos'!$B22,VLOOKUP('Matriz Objetivos x Projetos'!P$10,'Quadro Geral'!$D$10:$H$23,5,FALSE)='Matriz Objetivos x Projetos'!$B22),"S","")),"")</f>
        <v/>
      </c>
      <c r="Q22" s="17">
        <f t="shared" si="0"/>
        <v>0</v>
      </c>
      <c r="R22" s="16" t="str">
        <f t="shared" si="1"/>
        <v>Processos Internos</v>
      </c>
    </row>
    <row r="23" spans="1:18" ht="63" customHeight="1" x14ac:dyDescent="0.2">
      <c r="A23" s="317"/>
      <c r="B23" s="189" t="s">
        <v>77</v>
      </c>
      <c r="C23" s="20" t="str">
        <f>IFERROR(IF(VLOOKUP(C$10,'Quadro Geral'!$D$10:$H$29,3,FALSE)='Matriz Objetivos x Projetos'!$B23,"P",IF(OR(VLOOKUP('Matriz Objetivos x Projetos'!C$10,'Quadro Geral'!$D$10:$H$29,4,FALSE)='Matriz Objetivos x Projetos'!$B23,VLOOKUP('Matriz Objetivos x Projetos'!C$10,'Quadro Geral'!$D$10:$H$23,5,FALSE)='Matriz Objetivos x Projetos'!$B23),"S","")),"")</f>
        <v>P</v>
      </c>
      <c r="D23" s="20" t="str">
        <f>IFERROR(IF(VLOOKUP(D$10,'Quadro Geral'!$D$10:$H$29,3,FALSE)='Matriz Objetivos x Projetos'!$B23,"P",IF(OR(VLOOKUP('Matriz Objetivos x Projetos'!D$10,'Quadro Geral'!$D$10:$H$29,4,FALSE)='Matriz Objetivos x Projetos'!$B23,VLOOKUP('Matriz Objetivos x Projetos'!D$10,'Quadro Geral'!$D$10:$H$23,5,FALSE)='Matriz Objetivos x Projetos'!$B23),"S","")),"")</f>
        <v>S</v>
      </c>
      <c r="E23" s="20" t="str">
        <f>IFERROR(IF(VLOOKUP(E$10,'Quadro Geral'!$D$10:$H$29,3,FALSE)='Matriz Objetivos x Projetos'!$B23,"P",IF(OR(VLOOKUP('Matriz Objetivos x Projetos'!E$10,'Quadro Geral'!$D$10:$H$29,4,FALSE)='Matriz Objetivos x Projetos'!$B23,VLOOKUP('Matriz Objetivos x Projetos'!E$10,'Quadro Geral'!$D$10:$H$23,5,FALSE)='Matriz Objetivos x Projetos'!$B23),"S","")),"")</f>
        <v>S</v>
      </c>
      <c r="F23" s="20" t="str">
        <f>IFERROR(IF(VLOOKUP(F$10,'Quadro Geral'!$D$10:$H$29,3,FALSE)='Matriz Objetivos x Projetos'!$B23,"P",IF(OR(VLOOKUP('Matriz Objetivos x Projetos'!F$10,'Quadro Geral'!$D$10:$H$29,4,FALSE)='Matriz Objetivos x Projetos'!$B23,VLOOKUP('Matriz Objetivos x Projetos'!F$10,'Quadro Geral'!$D$10:$H$23,5,FALSE)='Matriz Objetivos x Projetos'!$B23),"S","")),"")</f>
        <v/>
      </c>
      <c r="G23" s="20" t="str">
        <f>IFERROR(IF(VLOOKUP(G$10,'Quadro Geral'!$D$10:$H$29,3,FALSE)='Matriz Objetivos x Projetos'!$B23,"P",IF(OR(VLOOKUP('Matriz Objetivos x Projetos'!G$10,'Quadro Geral'!$D$10:$H$29,4,FALSE)='Matriz Objetivos x Projetos'!$B23,VLOOKUP('Matriz Objetivos x Projetos'!G$10,'Quadro Geral'!$D$10:$H$23,5,FALSE)='Matriz Objetivos x Projetos'!$B23),"S","")),"")</f>
        <v/>
      </c>
      <c r="H23" s="20" t="str">
        <f>IFERROR(IF(VLOOKUP(H$10,'Quadro Geral'!$D$10:$H$29,3,FALSE)='Matriz Objetivos x Projetos'!$B23,"P",IF(OR(VLOOKUP('Matriz Objetivos x Projetos'!H$10,'Quadro Geral'!$D$10:$H$29,4,FALSE)='Matriz Objetivos x Projetos'!$B23,VLOOKUP('Matriz Objetivos x Projetos'!H$10,'Quadro Geral'!$D$10:$H$23,5,FALSE)='Matriz Objetivos x Projetos'!$B23),"S","")),"")</f>
        <v/>
      </c>
      <c r="I23" s="20" t="str">
        <f>IFERROR(IF(VLOOKUP(I$10,'Quadro Geral'!$D$10:$H$29,3,FALSE)='Matriz Objetivos x Projetos'!$B23,"P",IF(OR(VLOOKUP('Matriz Objetivos x Projetos'!I$10,'Quadro Geral'!$D$10:$H$29,4,FALSE)='Matriz Objetivos x Projetos'!$B23,VLOOKUP('Matriz Objetivos x Projetos'!I$10,'Quadro Geral'!$D$10:$H$23,5,FALSE)='Matriz Objetivos x Projetos'!$B23),"S","")),"")</f>
        <v/>
      </c>
      <c r="J23" s="20" t="str">
        <f>IFERROR(IF(VLOOKUP(J$10,'Quadro Geral'!$D$10:$H$29,3,FALSE)='Matriz Objetivos x Projetos'!$B23,"P",IF(OR(VLOOKUP('Matriz Objetivos x Projetos'!J$10,'Quadro Geral'!$D$10:$H$29,4,FALSE)='Matriz Objetivos x Projetos'!$B23,VLOOKUP('Matriz Objetivos x Projetos'!J$10,'Quadro Geral'!$D$10:$H$23,5,FALSE)='Matriz Objetivos x Projetos'!$B23),"S","")),"")</f>
        <v/>
      </c>
      <c r="K23" s="20" t="str">
        <f>IFERROR(IF(VLOOKUP(K$10,'Quadro Geral'!$D$10:$H$29,3,FALSE)='Matriz Objetivos x Projetos'!$B23,"P",IF(OR(VLOOKUP('Matriz Objetivos x Projetos'!K$10,'Quadro Geral'!$D$10:$H$29,4,FALSE)='Matriz Objetivos x Projetos'!$B23,VLOOKUP('Matriz Objetivos x Projetos'!K$10,'Quadro Geral'!$D$10:$H$23,5,FALSE)='Matriz Objetivos x Projetos'!$B23),"S","")),"")</f>
        <v/>
      </c>
      <c r="L23" s="20" t="str">
        <f>IFERROR(IF(VLOOKUP(L$10,'Quadro Geral'!$D$10:$H$29,3,FALSE)='Matriz Objetivos x Projetos'!$B23,"P",IF(OR(VLOOKUP('Matriz Objetivos x Projetos'!L$10,'Quadro Geral'!$D$10:$H$29,4,FALSE)='Matriz Objetivos x Projetos'!$B23,VLOOKUP('Matriz Objetivos x Projetos'!L$10,'Quadro Geral'!$D$10:$H$23,5,FALSE)='Matriz Objetivos x Projetos'!$B23),"S","")),"")</f>
        <v/>
      </c>
      <c r="M23" s="20" t="str">
        <f>IFERROR(IF(VLOOKUP(M$10,'Quadro Geral'!$D$10:$H$29,3,FALSE)='Matriz Objetivos x Projetos'!$B23,"P",IF(OR(VLOOKUP('Matriz Objetivos x Projetos'!M$10,'Quadro Geral'!$D$10:$H$29,4,FALSE)='Matriz Objetivos x Projetos'!$B23,VLOOKUP('Matriz Objetivos x Projetos'!M$10,'Quadro Geral'!$D$10:$H$23,5,FALSE)='Matriz Objetivos x Projetos'!$B23),"S","")),"")</f>
        <v/>
      </c>
      <c r="N23" s="20" t="str">
        <f>IFERROR(IF(VLOOKUP(N$10,'Quadro Geral'!$D$10:$H$29,3,FALSE)='Matriz Objetivos x Projetos'!$B23,"P",IF(OR(VLOOKUP('Matriz Objetivos x Projetos'!N$10,'Quadro Geral'!$D$10:$H$29,4,FALSE)='Matriz Objetivos x Projetos'!$B23,VLOOKUP('Matriz Objetivos x Projetos'!N$10,'Quadro Geral'!$D$10:$H$23,5,FALSE)='Matriz Objetivos x Projetos'!$B23),"S","")),"")</f>
        <v/>
      </c>
      <c r="O23" s="20" t="str">
        <f>IFERROR(IF(VLOOKUP(O$10,'Quadro Geral'!$D$10:$H$29,3,FALSE)='Matriz Objetivos x Projetos'!$B23,"P",IF(OR(VLOOKUP('Matriz Objetivos x Projetos'!O$10,'Quadro Geral'!$D$10:$H$29,4,FALSE)='Matriz Objetivos x Projetos'!$B23,VLOOKUP('Matriz Objetivos x Projetos'!O$10,'Quadro Geral'!$D$10:$H$23,5,FALSE)='Matriz Objetivos x Projetos'!$B23),"S","")),"")</f>
        <v/>
      </c>
      <c r="P23" s="20" t="str">
        <f>IFERROR(IF(VLOOKUP(P$10,'Quadro Geral'!$D$10:$H$29,3,FALSE)='Matriz Objetivos x Projetos'!$B23,"P",IF(OR(VLOOKUP('Matriz Objetivos x Projetos'!P$10,'Quadro Geral'!$D$10:$H$29,4,FALSE)='Matriz Objetivos x Projetos'!$B23,VLOOKUP('Matriz Objetivos x Projetos'!P$10,'Quadro Geral'!$D$10:$H$23,5,FALSE)='Matriz Objetivos x Projetos'!$B23),"S","")),"")</f>
        <v/>
      </c>
      <c r="Q23" s="17">
        <f t="shared" si="0"/>
        <v>0</v>
      </c>
      <c r="R23" s="16" t="str">
        <f t="shared" si="1"/>
        <v>Processos Internos</v>
      </c>
    </row>
    <row r="24" spans="1:18" ht="63" customHeight="1" x14ac:dyDescent="0.2">
      <c r="A24" s="190" t="s">
        <v>95</v>
      </c>
      <c r="B24" s="189" t="s">
        <v>78</v>
      </c>
      <c r="C24" s="20" t="str">
        <f>IFERROR(IF(VLOOKUP(C$10,'Quadro Geral'!$D$10:$H$29,3,FALSE)='Matriz Objetivos x Projetos'!$B24,"P",IF(OR(VLOOKUP('Matriz Objetivos x Projetos'!C$10,'Quadro Geral'!$D$10:$H$29,4,FALSE)='Matriz Objetivos x Projetos'!$B24,VLOOKUP('Matriz Objetivos x Projetos'!C$10,'Quadro Geral'!$D$10:$H$23,5,FALSE)='Matriz Objetivos x Projetos'!$B24),"S","")),"")</f>
        <v/>
      </c>
      <c r="D24" s="20" t="str">
        <f>IFERROR(IF(VLOOKUP(D$10,'Quadro Geral'!$D$10:$H$29,3,FALSE)='Matriz Objetivos x Projetos'!$B24,"P",IF(OR(VLOOKUP('Matriz Objetivos x Projetos'!D$10,'Quadro Geral'!$D$10:$H$29,4,FALSE)='Matriz Objetivos x Projetos'!$B24,VLOOKUP('Matriz Objetivos x Projetos'!D$10,'Quadro Geral'!$D$10:$H$23,5,FALSE)='Matriz Objetivos x Projetos'!$B24),"S","")),"")</f>
        <v/>
      </c>
      <c r="E24" s="20" t="str">
        <f>IFERROR(IF(VLOOKUP(E$10,'Quadro Geral'!$D$10:$H$29,3,FALSE)='Matriz Objetivos x Projetos'!$B24,"P",IF(OR(VLOOKUP('Matriz Objetivos x Projetos'!E$10,'Quadro Geral'!$D$10:$H$29,4,FALSE)='Matriz Objetivos x Projetos'!$B24,VLOOKUP('Matriz Objetivos x Projetos'!E$10,'Quadro Geral'!$D$10:$H$23,5,FALSE)='Matriz Objetivos x Projetos'!$B24),"S","")),"")</f>
        <v/>
      </c>
      <c r="F24" s="20" t="str">
        <f>IFERROR(IF(VLOOKUP(F$10,'Quadro Geral'!$D$10:$H$29,3,FALSE)='Matriz Objetivos x Projetos'!$B24,"P",IF(OR(VLOOKUP('Matriz Objetivos x Projetos'!F$10,'Quadro Geral'!$D$10:$H$29,4,FALSE)='Matriz Objetivos x Projetos'!$B24,VLOOKUP('Matriz Objetivos x Projetos'!F$10,'Quadro Geral'!$D$10:$H$23,5,FALSE)='Matriz Objetivos x Projetos'!$B24),"S","")),"")</f>
        <v/>
      </c>
      <c r="G24" s="20" t="str">
        <f>IFERROR(IF(VLOOKUP(G$10,'Quadro Geral'!$D$10:$H$29,3,FALSE)='Matriz Objetivos x Projetos'!$B24,"P",IF(OR(VLOOKUP('Matriz Objetivos x Projetos'!G$10,'Quadro Geral'!$D$10:$H$29,4,FALSE)='Matriz Objetivos x Projetos'!$B24,VLOOKUP('Matriz Objetivos x Projetos'!G$10,'Quadro Geral'!$D$10:$H$23,5,FALSE)='Matriz Objetivos x Projetos'!$B24),"S","")),"")</f>
        <v/>
      </c>
      <c r="H24" s="20" t="str">
        <f>IFERROR(IF(VLOOKUP(H$10,'Quadro Geral'!$D$10:$H$29,3,FALSE)='Matriz Objetivos x Projetos'!$B24,"P",IF(OR(VLOOKUP('Matriz Objetivos x Projetos'!H$10,'Quadro Geral'!$D$10:$H$29,4,FALSE)='Matriz Objetivos x Projetos'!$B24,VLOOKUP('Matriz Objetivos x Projetos'!H$10,'Quadro Geral'!$D$10:$H$23,5,FALSE)='Matriz Objetivos x Projetos'!$B24),"S","")),"")</f>
        <v/>
      </c>
      <c r="I24" s="20" t="str">
        <f>IFERROR(IF(VLOOKUP(I$10,'Quadro Geral'!$D$10:$H$29,3,FALSE)='Matriz Objetivos x Projetos'!$B24,"P",IF(OR(VLOOKUP('Matriz Objetivos x Projetos'!I$10,'Quadro Geral'!$D$10:$H$29,4,FALSE)='Matriz Objetivos x Projetos'!$B24,VLOOKUP('Matriz Objetivos x Projetos'!I$10,'Quadro Geral'!$D$10:$H$23,5,FALSE)='Matriz Objetivos x Projetos'!$B24),"S","")),"")</f>
        <v/>
      </c>
      <c r="J24" s="20" t="str">
        <f>IFERROR(IF(VLOOKUP(J$10,'Quadro Geral'!$D$10:$H$29,3,FALSE)='Matriz Objetivos x Projetos'!$B24,"P",IF(OR(VLOOKUP('Matriz Objetivos x Projetos'!J$10,'Quadro Geral'!$D$10:$H$29,4,FALSE)='Matriz Objetivos x Projetos'!$B24,VLOOKUP('Matriz Objetivos x Projetos'!J$10,'Quadro Geral'!$D$10:$H$23,5,FALSE)='Matriz Objetivos x Projetos'!$B24),"S","")),"")</f>
        <v/>
      </c>
      <c r="K24" s="20" t="str">
        <f>IFERROR(IF(VLOOKUP(K$10,'Quadro Geral'!$D$10:$H$29,3,FALSE)='Matriz Objetivos x Projetos'!$B24,"P",IF(OR(VLOOKUP('Matriz Objetivos x Projetos'!K$10,'Quadro Geral'!$D$10:$H$29,4,FALSE)='Matriz Objetivos x Projetos'!$B24,VLOOKUP('Matriz Objetivos x Projetos'!K$10,'Quadro Geral'!$D$10:$H$23,5,FALSE)='Matriz Objetivos x Projetos'!$B24),"S","")),"")</f>
        <v/>
      </c>
      <c r="L24" s="20" t="str">
        <f>IFERROR(IF(VLOOKUP(L$10,'Quadro Geral'!$D$10:$H$29,3,FALSE)='Matriz Objetivos x Projetos'!$B24,"P",IF(OR(VLOOKUP('Matriz Objetivos x Projetos'!L$10,'Quadro Geral'!$D$10:$H$29,4,FALSE)='Matriz Objetivos x Projetos'!$B24,VLOOKUP('Matriz Objetivos x Projetos'!L$10,'Quadro Geral'!$D$10:$H$23,5,FALSE)='Matriz Objetivos x Projetos'!$B24),"S","")),"")</f>
        <v>P</v>
      </c>
      <c r="M24" s="20" t="str">
        <f>IFERROR(IF(VLOOKUP(M$10,'Quadro Geral'!$D$10:$H$29,3,FALSE)='Matriz Objetivos x Projetos'!$B24,"P",IF(OR(VLOOKUP('Matriz Objetivos x Projetos'!M$10,'Quadro Geral'!$D$10:$H$29,4,FALSE)='Matriz Objetivos x Projetos'!$B24,VLOOKUP('Matriz Objetivos x Projetos'!M$10,'Quadro Geral'!$D$10:$H$23,5,FALSE)='Matriz Objetivos x Projetos'!$B24),"S","")),"")</f>
        <v/>
      </c>
      <c r="N24" s="20" t="str">
        <f>IFERROR(IF(VLOOKUP(N$10,'Quadro Geral'!$D$10:$H$29,3,FALSE)='Matriz Objetivos x Projetos'!$B24,"P",IF(OR(VLOOKUP('Matriz Objetivos x Projetos'!N$10,'Quadro Geral'!$D$10:$H$29,4,FALSE)='Matriz Objetivos x Projetos'!$B24,VLOOKUP('Matriz Objetivos x Projetos'!N$10,'Quadro Geral'!$D$10:$H$23,5,FALSE)='Matriz Objetivos x Projetos'!$B24),"S","")),"")</f>
        <v/>
      </c>
      <c r="O24" s="20" t="str">
        <f>IFERROR(IF(VLOOKUP(O$10,'Quadro Geral'!$D$10:$H$29,3,FALSE)='Matriz Objetivos x Projetos'!$B24,"P",IF(OR(VLOOKUP('Matriz Objetivos x Projetos'!O$10,'Quadro Geral'!$D$10:$H$29,4,FALSE)='Matriz Objetivos x Projetos'!$B24,VLOOKUP('Matriz Objetivos x Projetos'!O$10,'Quadro Geral'!$D$10:$H$23,5,FALSE)='Matriz Objetivos x Projetos'!$B24),"S","")),"")</f>
        <v/>
      </c>
      <c r="P24" s="20" t="str">
        <f>IFERROR(IF(VLOOKUP(P$10,'Quadro Geral'!$D$10:$H$29,3,FALSE)='Matriz Objetivos x Projetos'!$B24,"P",IF(OR(VLOOKUP('Matriz Objetivos x Projetos'!P$10,'Quadro Geral'!$D$10:$H$29,4,FALSE)='Matriz Objetivos x Projetos'!$B24,VLOOKUP('Matriz Objetivos x Projetos'!P$10,'Quadro Geral'!$D$10:$H$23,5,FALSE)='Matriz Objetivos x Projetos'!$B24),"S","")),"")</f>
        <v/>
      </c>
      <c r="Q24" s="17">
        <f t="shared" si="0"/>
        <v>0</v>
      </c>
      <c r="R24" s="16" t="str">
        <f t="shared" si="1"/>
        <v>Pessoas e Infraestrutura</v>
      </c>
    </row>
    <row r="25" spans="1:18" ht="63" customHeight="1" x14ac:dyDescent="0.2">
      <c r="A25" s="191"/>
      <c r="B25" s="189" t="s">
        <v>81</v>
      </c>
      <c r="C25" s="20" t="str">
        <f>IFERROR(IF(VLOOKUP(C$10,'Quadro Geral'!$D$10:$H$29,3,FALSE)='Matriz Objetivos x Projetos'!$B25,"P",IF(OR(VLOOKUP('Matriz Objetivos x Projetos'!C$10,'Quadro Geral'!$D$10:$H$29,4,FALSE)='Matriz Objetivos x Projetos'!$B25,VLOOKUP('Matriz Objetivos x Projetos'!C$10,'Quadro Geral'!$D$10:$H$23,5,FALSE)='Matriz Objetivos x Projetos'!$B25),"S","")),"")</f>
        <v/>
      </c>
      <c r="D25" s="20" t="str">
        <f>IFERROR(IF(VLOOKUP(D$10,'Quadro Geral'!$D$10:$H$29,3,FALSE)='Matriz Objetivos x Projetos'!$B25,"P",IF(OR(VLOOKUP('Matriz Objetivos x Projetos'!D$10,'Quadro Geral'!$D$10:$H$29,4,FALSE)='Matriz Objetivos x Projetos'!$B25,VLOOKUP('Matriz Objetivos x Projetos'!D$10,'Quadro Geral'!$D$10:$H$23,5,FALSE)='Matriz Objetivos x Projetos'!$B25),"S","")),"")</f>
        <v/>
      </c>
      <c r="E25" s="20" t="str">
        <f>IFERROR(IF(VLOOKUP(E$10,'Quadro Geral'!$D$10:$H$29,3,FALSE)='Matriz Objetivos x Projetos'!$B25,"P",IF(OR(VLOOKUP('Matriz Objetivos x Projetos'!E$10,'Quadro Geral'!$D$10:$H$29,4,FALSE)='Matriz Objetivos x Projetos'!$B25,VLOOKUP('Matriz Objetivos x Projetos'!E$10,'Quadro Geral'!$D$10:$H$23,5,FALSE)='Matriz Objetivos x Projetos'!$B25),"S","")),"")</f>
        <v/>
      </c>
      <c r="F25" s="20" t="str">
        <f>IFERROR(IF(VLOOKUP(F$10,'Quadro Geral'!$D$10:$H$29,3,FALSE)='Matriz Objetivos x Projetos'!$B25,"P",IF(OR(VLOOKUP('Matriz Objetivos x Projetos'!F$10,'Quadro Geral'!$D$10:$H$29,4,FALSE)='Matriz Objetivos x Projetos'!$B25,VLOOKUP('Matriz Objetivos x Projetos'!F$10,'Quadro Geral'!$D$10:$H$23,5,FALSE)='Matriz Objetivos x Projetos'!$B25),"S","")),"")</f>
        <v/>
      </c>
      <c r="G25" s="20" t="str">
        <f>IFERROR(IF(VLOOKUP(G$10,'Quadro Geral'!$D$10:$H$29,3,FALSE)='Matriz Objetivos x Projetos'!$B25,"P",IF(OR(VLOOKUP('Matriz Objetivos x Projetos'!G$10,'Quadro Geral'!$D$10:$H$29,4,FALSE)='Matriz Objetivos x Projetos'!$B25,VLOOKUP('Matriz Objetivos x Projetos'!G$10,'Quadro Geral'!$D$10:$H$23,5,FALSE)='Matriz Objetivos x Projetos'!$B25),"S","")),"")</f>
        <v/>
      </c>
      <c r="H25" s="20" t="str">
        <f>IFERROR(IF(VLOOKUP(H$10,'Quadro Geral'!$D$10:$H$29,3,FALSE)='Matriz Objetivos x Projetos'!$B25,"P",IF(OR(VLOOKUP('Matriz Objetivos x Projetos'!H$10,'Quadro Geral'!$D$10:$H$29,4,FALSE)='Matriz Objetivos x Projetos'!$B25,VLOOKUP('Matriz Objetivos x Projetos'!H$10,'Quadro Geral'!$D$10:$H$23,5,FALSE)='Matriz Objetivos x Projetos'!$B25),"S","")),"")</f>
        <v/>
      </c>
      <c r="I25" s="20" t="str">
        <f>IFERROR(IF(VLOOKUP(I$10,'Quadro Geral'!$D$10:$H$29,3,FALSE)='Matriz Objetivos x Projetos'!$B25,"P",IF(OR(VLOOKUP('Matriz Objetivos x Projetos'!I$10,'Quadro Geral'!$D$10:$H$29,4,FALSE)='Matriz Objetivos x Projetos'!$B25,VLOOKUP('Matriz Objetivos x Projetos'!I$10,'Quadro Geral'!$D$10:$H$23,5,FALSE)='Matriz Objetivos x Projetos'!$B25),"S","")),"")</f>
        <v/>
      </c>
      <c r="J25" s="20" t="str">
        <f>IFERROR(IF(VLOOKUP(J$10,'Quadro Geral'!$D$10:$H$29,3,FALSE)='Matriz Objetivos x Projetos'!$B25,"P",IF(OR(VLOOKUP('Matriz Objetivos x Projetos'!J$10,'Quadro Geral'!$D$10:$H$29,4,FALSE)='Matriz Objetivos x Projetos'!$B25,VLOOKUP('Matriz Objetivos x Projetos'!J$10,'Quadro Geral'!$D$10:$H$23,5,FALSE)='Matriz Objetivos x Projetos'!$B25),"S","")),"")</f>
        <v/>
      </c>
      <c r="K25" s="20" t="str">
        <f>IFERROR(IF(VLOOKUP(K$10,'Quadro Geral'!$D$10:$H$29,3,FALSE)='Matriz Objetivos x Projetos'!$B25,"P",IF(OR(VLOOKUP('Matriz Objetivos x Projetos'!K$10,'Quadro Geral'!$D$10:$H$29,4,FALSE)='Matriz Objetivos x Projetos'!$B25,VLOOKUP('Matriz Objetivos x Projetos'!K$10,'Quadro Geral'!$D$10:$H$23,5,FALSE)='Matriz Objetivos x Projetos'!$B25),"S","")),"")</f>
        <v/>
      </c>
      <c r="L25" s="20" t="str">
        <f>IFERROR(IF(VLOOKUP(L$10,'Quadro Geral'!$D$10:$H$29,3,FALSE)='Matriz Objetivos x Projetos'!$B25,"P",IF(OR(VLOOKUP('Matriz Objetivos x Projetos'!L$10,'Quadro Geral'!$D$10:$H$29,4,FALSE)='Matriz Objetivos x Projetos'!$B25,VLOOKUP('Matriz Objetivos x Projetos'!L$10,'Quadro Geral'!$D$10:$H$23,5,FALSE)='Matriz Objetivos x Projetos'!$B25),"S","")),"")</f>
        <v/>
      </c>
      <c r="M25" s="20" t="str">
        <f>IFERROR(IF(VLOOKUP(M$10,'Quadro Geral'!$D$10:$H$29,3,FALSE)='Matriz Objetivos x Projetos'!$B25,"P",IF(OR(VLOOKUP('Matriz Objetivos x Projetos'!M$10,'Quadro Geral'!$D$10:$H$29,4,FALSE)='Matriz Objetivos x Projetos'!$B25,VLOOKUP('Matriz Objetivos x Projetos'!M$10,'Quadro Geral'!$D$10:$H$23,5,FALSE)='Matriz Objetivos x Projetos'!$B25),"S","")),"")</f>
        <v/>
      </c>
      <c r="N25" s="20" t="str">
        <f>IFERROR(IF(VLOOKUP(N$10,'Quadro Geral'!$D$10:$H$29,3,FALSE)='Matriz Objetivos x Projetos'!$B25,"P",IF(OR(VLOOKUP('Matriz Objetivos x Projetos'!N$10,'Quadro Geral'!$D$10:$H$29,4,FALSE)='Matriz Objetivos x Projetos'!$B25,VLOOKUP('Matriz Objetivos x Projetos'!N$10,'Quadro Geral'!$D$10:$H$23,5,FALSE)='Matriz Objetivos x Projetos'!$B25),"S","")),"")</f>
        <v>S</v>
      </c>
      <c r="O25" s="20" t="str">
        <f>IFERROR(IF(VLOOKUP(O$10,'Quadro Geral'!$D$10:$H$29,3,FALSE)='Matriz Objetivos x Projetos'!$B25,"P",IF(OR(VLOOKUP('Matriz Objetivos x Projetos'!O$10,'Quadro Geral'!$D$10:$H$29,4,FALSE)='Matriz Objetivos x Projetos'!$B25,VLOOKUP('Matriz Objetivos x Projetos'!O$10,'Quadro Geral'!$D$10:$H$23,5,FALSE)='Matriz Objetivos x Projetos'!$B25),"S","")),"")</f>
        <v/>
      </c>
      <c r="P25" s="20" t="str">
        <f>IFERROR(IF(VLOOKUP(P$10,'Quadro Geral'!$D$10:$H$29,3,FALSE)='Matriz Objetivos x Projetos'!$B25,"P",IF(OR(VLOOKUP('Matriz Objetivos x Projetos'!P$10,'Quadro Geral'!$D$10:$H$29,4,FALSE)='Matriz Objetivos x Projetos'!$B25,VLOOKUP('Matriz Objetivos x Projetos'!P$10,'Quadro Geral'!$D$10:$H$23,5,FALSE)='Matriz Objetivos x Projetos'!$B25),"S","")),"")</f>
        <v/>
      </c>
      <c r="Q25" s="17">
        <f t="shared" si="0"/>
        <v>0</v>
      </c>
      <c r="R25" s="16" t="str">
        <f t="shared" si="1"/>
        <v>Pessoas e Infraestrutura</v>
      </c>
    </row>
    <row r="26" spans="1:18" ht="63" customHeight="1" x14ac:dyDescent="0.2">
      <c r="A26" s="192"/>
      <c r="B26" s="189" t="s">
        <v>83</v>
      </c>
      <c r="C26" s="20" t="str">
        <f>IFERROR(IF(VLOOKUP(C$10,'Quadro Geral'!$D$10:$H$29,3,FALSE)='Matriz Objetivos x Projetos'!$B26,"P",IF(OR(VLOOKUP('Matriz Objetivos x Projetos'!C$10,'Quadro Geral'!$D$10:$H$29,4,FALSE)='Matriz Objetivos x Projetos'!$B26,VLOOKUP('Matriz Objetivos x Projetos'!C$10,'Quadro Geral'!$D$10:$H$23,5,FALSE)='Matriz Objetivos x Projetos'!$B26),"S","")),"")</f>
        <v/>
      </c>
      <c r="D26" s="20" t="str">
        <f>IFERROR(IF(VLOOKUP(D$10,'Quadro Geral'!$D$10:$H$29,3,FALSE)='Matriz Objetivos x Projetos'!$B26,"P",IF(OR(VLOOKUP('Matriz Objetivos x Projetos'!D$10,'Quadro Geral'!$D$10:$H$29,4,FALSE)='Matriz Objetivos x Projetos'!$B26,VLOOKUP('Matriz Objetivos x Projetos'!D$10,'Quadro Geral'!$D$10:$H$23,5,FALSE)='Matriz Objetivos x Projetos'!$B26),"S","")),"")</f>
        <v/>
      </c>
      <c r="E26" s="20" t="str">
        <f>IFERROR(IF(VLOOKUP(E$10,'Quadro Geral'!$D$10:$H$29,3,FALSE)='Matriz Objetivos x Projetos'!$B26,"P",IF(OR(VLOOKUP('Matriz Objetivos x Projetos'!E$10,'Quadro Geral'!$D$10:$H$29,4,FALSE)='Matriz Objetivos x Projetos'!$B26,VLOOKUP('Matriz Objetivos x Projetos'!E$10,'Quadro Geral'!$D$10:$H$23,5,FALSE)='Matriz Objetivos x Projetos'!$B26),"S","")),"")</f>
        <v/>
      </c>
      <c r="F26" s="20" t="str">
        <f>IFERROR(IF(VLOOKUP(F$10,'Quadro Geral'!$D$10:$H$29,3,FALSE)='Matriz Objetivos x Projetos'!$B26,"P",IF(OR(VLOOKUP('Matriz Objetivos x Projetos'!F$10,'Quadro Geral'!$D$10:$H$29,4,FALSE)='Matriz Objetivos x Projetos'!$B26,VLOOKUP('Matriz Objetivos x Projetos'!F$10,'Quadro Geral'!$D$10:$H$23,5,FALSE)='Matriz Objetivos x Projetos'!$B26),"S","")),"")</f>
        <v/>
      </c>
      <c r="G26" s="20" t="str">
        <f>IFERROR(IF(VLOOKUP(G$10,'Quadro Geral'!$D$10:$H$29,3,FALSE)='Matriz Objetivos x Projetos'!$B26,"P",IF(OR(VLOOKUP('Matriz Objetivos x Projetos'!G$10,'Quadro Geral'!$D$10:$H$29,4,FALSE)='Matriz Objetivos x Projetos'!$B26,VLOOKUP('Matriz Objetivos x Projetos'!G$10,'Quadro Geral'!$D$10:$H$23,5,FALSE)='Matriz Objetivos x Projetos'!$B26),"S","")),"")</f>
        <v>S</v>
      </c>
      <c r="H26" s="20" t="str">
        <f>IFERROR(IF(VLOOKUP(H$10,'Quadro Geral'!$D$10:$H$29,3,FALSE)='Matriz Objetivos x Projetos'!$B26,"P",IF(OR(VLOOKUP('Matriz Objetivos x Projetos'!H$10,'Quadro Geral'!$D$10:$H$29,4,FALSE)='Matriz Objetivos x Projetos'!$B26,VLOOKUP('Matriz Objetivos x Projetos'!H$10,'Quadro Geral'!$D$10:$H$23,5,FALSE)='Matriz Objetivos x Projetos'!$B26),"S","")),"")</f>
        <v>S</v>
      </c>
      <c r="I26" s="20" t="str">
        <f>IFERROR(IF(VLOOKUP(I$10,'Quadro Geral'!$D$10:$H$29,3,FALSE)='Matriz Objetivos x Projetos'!$B26,"P",IF(OR(VLOOKUP('Matriz Objetivos x Projetos'!I$10,'Quadro Geral'!$D$10:$H$29,4,FALSE)='Matriz Objetivos x Projetos'!$B26,VLOOKUP('Matriz Objetivos x Projetos'!I$10,'Quadro Geral'!$D$10:$H$23,5,FALSE)='Matriz Objetivos x Projetos'!$B26),"S","")),"")</f>
        <v/>
      </c>
      <c r="J26" s="20" t="str">
        <f>IFERROR(IF(VLOOKUP(J$10,'Quadro Geral'!$D$10:$H$29,3,FALSE)='Matriz Objetivos x Projetos'!$B26,"P",IF(OR(VLOOKUP('Matriz Objetivos x Projetos'!J$10,'Quadro Geral'!$D$10:$H$29,4,FALSE)='Matriz Objetivos x Projetos'!$B26,VLOOKUP('Matriz Objetivos x Projetos'!J$10,'Quadro Geral'!$D$10:$H$23,5,FALSE)='Matriz Objetivos x Projetos'!$B26),"S","")),"")</f>
        <v/>
      </c>
      <c r="K26" s="20" t="str">
        <f>IFERROR(IF(VLOOKUP(K$10,'Quadro Geral'!$D$10:$H$29,3,FALSE)='Matriz Objetivos x Projetos'!$B26,"P",IF(OR(VLOOKUP('Matriz Objetivos x Projetos'!K$10,'Quadro Geral'!$D$10:$H$29,4,FALSE)='Matriz Objetivos x Projetos'!$B26,VLOOKUP('Matriz Objetivos x Projetos'!K$10,'Quadro Geral'!$D$10:$H$23,5,FALSE)='Matriz Objetivos x Projetos'!$B26),"S","")),"")</f>
        <v>P</v>
      </c>
      <c r="L26" s="20" t="str">
        <f>IFERROR(IF(VLOOKUP(L$10,'Quadro Geral'!$D$10:$H$29,3,FALSE)='Matriz Objetivos x Projetos'!$B26,"P",IF(OR(VLOOKUP('Matriz Objetivos x Projetos'!L$10,'Quadro Geral'!$D$10:$H$29,4,FALSE)='Matriz Objetivos x Projetos'!$B26,VLOOKUP('Matriz Objetivos x Projetos'!L$10,'Quadro Geral'!$D$10:$H$23,5,FALSE)='Matriz Objetivos x Projetos'!$B26),"S","")),"")</f>
        <v/>
      </c>
      <c r="M26" s="20" t="str">
        <f>IFERROR(IF(VLOOKUP(M$10,'Quadro Geral'!$D$10:$H$29,3,FALSE)='Matriz Objetivos x Projetos'!$B26,"P",IF(OR(VLOOKUP('Matriz Objetivos x Projetos'!M$10,'Quadro Geral'!$D$10:$H$29,4,FALSE)='Matriz Objetivos x Projetos'!$B26,VLOOKUP('Matriz Objetivos x Projetos'!M$10,'Quadro Geral'!$D$10:$H$23,5,FALSE)='Matriz Objetivos x Projetos'!$B26),"S","")),"")</f>
        <v/>
      </c>
      <c r="N26" s="20" t="str">
        <f>IFERROR(IF(VLOOKUP(N$10,'Quadro Geral'!$D$10:$H$29,3,FALSE)='Matriz Objetivos x Projetos'!$B26,"P",IF(OR(VLOOKUP('Matriz Objetivos x Projetos'!N$10,'Quadro Geral'!$D$10:$H$29,4,FALSE)='Matriz Objetivos x Projetos'!$B26,VLOOKUP('Matriz Objetivos x Projetos'!N$10,'Quadro Geral'!$D$10:$H$23,5,FALSE)='Matriz Objetivos x Projetos'!$B26),"S","")),"")</f>
        <v/>
      </c>
      <c r="O26" s="20" t="str">
        <f>IFERROR(IF(VLOOKUP(O$10,'Quadro Geral'!$D$10:$H$29,3,FALSE)='Matriz Objetivos x Projetos'!$B26,"P",IF(OR(VLOOKUP('Matriz Objetivos x Projetos'!O$10,'Quadro Geral'!$D$10:$H$29,4,FALSE)='Matriz Objetivos x Projetos'!$B26,VLOOKUP('Matriz Objetivos x Projetos'!O$10,'Quadro Geral'!$D$10:$H$23,5,FALSE)='Matriz Objetivos x Projetos'!$B26),"S","")),"")</f>
        <v/>
      </c>
      <c r="P26" s="20" t="str">
        <f>IFERROR(IF(VLOOKUP(P$10,'Quadro Geral'!$D$10:$H$29,3,FALSE)='Matriz Objetivos x Projetos'!$B26,"P",IF(OR(VLOOKUP('Matriz Objetivos x Projetos'!P$10,'Quadro Geral'!$D$10:$H$29,4,FALSE)='Matriz Objetivos x Projetos'!$B26,VLOOKUP('Matriz Objetivos x Projetos'!P$10,'Quadro Geral'!$D$10:$H$23,5,FALSE)='Matriz Objetivos x Projetos'!$B26),"S","")),"")</f>
        <v/>
      </c>
      <c r="Q26" s="17">
        <f t="shared" si="0"/>
        <v>0</v>
      </c>
      <c r="R26" s="16" t="str">
        <f t="shared" si="1"/>
        <v>Pessoas e Infraestrutura</v>
      </c>
    </row>
    <row r="27" spans="1:18" x14ac:dyDescent="0.2">
      <c r="C27" s="17">
        <f>COUNTIF(C11:C26,"P")</f>
        <v>1</v>
      </c>
      <c r="D27" s="17">
        <f t="shared" ref="D27:P27" si="2">COUNTIF(D11:D26,"P")</f>
        <v>1</v>
      </c>
      <c r="E27" s="17">
        <f t="shared" si="2"/>
        <v>1</v>
      </c>
      <c r="F27" s="17">
        <f t="shared" si="2"/>
        <v>1</v>
      </c>
      <c r="G27" s="17">
        <f t="shared" si="2"/>
        <v>1</v>
      </c>
      <c r="H27" s="17">
        <f t="shared" si="2"/>
        <v>1</v>
      </c>
      <c r="I27" s="17">
        <f t="shared" si="2"/>
        <v>1</v>
      </c>
      <c r="J27" s="17">
        <f t="shared" si="2"/>
        <v>1</v>
      </c>
      <c r="K27" s="17">
        <f t="shared" si="2"/>
        <v>1</v>
      </c>
      <c r="L27" s="17">
        <f t="shared" si="2"/>
        <v>1</v>
      </c>
      <c r="M27" s="17">
        <f t="shared" si="2"/>
        <v>1</v>
      </c>
      <c r="N27" s="17">
        <f t="shared" si="2"/>
        <v>1</v>
      </c>
      <c r="O27" s="17">
        <f t="shared" si="2"/>
        <v>1</v>
      </c>
      <c r="P27" s="17">
        <f t="shared" si="2"/>
        <v>1</v>
      </c>
      <c r="Q27" s="17">
        <f>SUM(C27:P27)</f>
        <v>14</v>
      </c>
    </row>
  </sheetData>
  <sheetProtection formatCells="0" selectLockedCells="1"/>
  <mergeCells count="5">
    <mergeCell ref="A13:A23"/>
    <mergeCell ref="A11:A12"/>
    <mergeCell ref="A7:P7"/>
    <mergeCell ref="A8:P8"/>
    <mergeCell ref="A6:O6"/>
  </mergeCells>
  <conditionalFormatting sqref="C11:P26">
    <cfRule type="cellIs" dxfId="5" priority="1" operator="equal">
      <formula>"S"</formula>
    </cfRule>
    <cfRule type="cellIs" dxfId="4" priority="2" operator="equal">
      <formula>"P"</formula>
    </cfRule>
    <cfRule type="cellIs" dxfId="3" priority="3" operator="equal">
      <formula>"x"</formula>
    </cfRule>
  </conditionalFormatting>
  <pageMargins left="0.26" right="0.37" top="0.55118110236220474" bottom="0.43307086614173229" header="0.31496062992125984" footer="0.31496062992125984"/>
  <pageSetup paperSize="9" scale="51" orientation="landscape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  <pageSetUpPr fitToPage="1"/>
  </sheetPr>
  <dimension ref="A1:O323"/>
  <sheetViews>
    <sheetView showGridLines="0" topLeftCell="A7" zoomScale="40" zoomScaleNormal="40" zoomScaleSheetLayoutView="50" zoomScalePageLayoutView="10" workbookViewId="0">
      <selection activeCell="A10" sqref="A10"/>
    </sheetView>
  </sheetViews>
  <sheetFormatPr defaultRowHeight="18.75" x14ac:dyDescent="0.3"/>
  <cols>
    <col min="1" max="1" width="92.5703125" style="34" customWidth="1"/>
    <col min="2" max="2" width="122" style="35" customWidth="1"/>
    <col min="3" max="3" width="37" style="35" hidden="1" customWidth="1"/>
    <col min="4" max="4" width="33.5703125" style="35" customWidth="1"/>
    <col min="5" max="5" width="39" style="34" customWidth="1"/>
    <col min="6" max="6" width="19.5703125" style="63" customWidth="1"/>
    <col min="7" max="254" width="9.140625" style="34"/>
    <col min="255" max="255" width="101.28515625" style="34" customWidth="1"/>
    <col min="256" max="256" width="92.28515625" style="34" customWidth="1"/>
    <col min="257" max="257" width="27.85546875" style="34" customWidth="1"/>
    <col min="258" max="258" width="29.5703125" style="34" customWidth="1"/>
    <col min="259" max="259" width="27.28515625" style="34" customWidth="1"/>
    <col min="260" max="260" width="27.7109375" style="34" customWidth="1"/>
    <col min="261" max="261" width="46.140625" style="34" customWidth="1"/>
    <col min="262" max="510" width="9.140625" style="34"/>
    <col min="511" max="511" width="101.28515625" style="34" customWidth="1"/>
    <col min="512" max="512" width="92.28515625" style="34" customWidth="1"/>
    <col min="513" max="513" width="27.85546875" style="34" customWidth="1"/>
    <col min="514" max="514" width="29.5703125" style="34" customWidth="1"/>
    <col min="515" max="515" width="27.28515625" style="34" customWidth="1"/>
    <col min="516" max="516" width="27.7109375" style="34" customWidth="1"/>
    <col min="517" max="517" width="46.140625" style="34" customWidth="1"/>
    <col min="518" max="766" width="9.140625" style="34"/>
    <col min="767" max="767" width="101.28515625" style="34" customWidth="1"/>
    <col min="768" max="768" width="92.28515625" style="34" customWidth="1"/>
    <col min="769" max="769" width="27.85546875" style="34" customWidth="1"/>
    <col min="770" max="770" width="29.5703125" style="34" customWidth="1"/>
    <col min="771" max="771" width="27.28515625" style="34" customWidth="1"/>
    <col min="772" max="772" width="27.7109375" style="34" customWidth="1"/>
    <col min="773" max="773" width="46.140625" style="34" customWidth="1"/>
    <col min="774" max="1022" width="9.140625" style="34"/>
    <col min="1023" max="1023" width="101.28515625" style="34" customWidth="1"/>
    <col min="1024" max="1024" width="92.28515625" style="34" customWidth="1"/>
    <col min="1025" max="1025" width="27.85546875" style="34" customWidth="1"/>
    <col min="1026" max="1026" width="29.5703125" style="34" customWidth="1"/>
    <col min="1027" max="1027" width="27.28515625" style="34" customWidth="1"/>
    <col min="1028" max="1028" width="27.7109375" style="34" customWidth="1"/>
    <col min="1029" max="1029" width="46.140625" style="34" customWidth="1"/>
    <col min="1030" max="1278" width="9.140625" style="34"/>
    <col min="1279" max="1279" width="101.28515625" style="34" customWidth="1"/>
    <col min="1280" max="1280" width="92.28515625" style="34" customWidth="1"/>
    <col min="1281" max="1281" width="27.85546875" style="34" customWidth="1"/>
    <col min="1282" max="1282" width="29.5703125" style="34" customWidth="1"/>
    <col min="1283" max="1283" width="27.28515625" style="34" customWidth="1"/>
    <col min="1284" max="1284" width="27.7109375" style="34" customWidth="1"/>
    <col min="1285" max="1285" width="46.140625" style="34" customWidth="1"/>
    <col min="1286" max="1534" width="9.140625" style="34"/>
    <col min="1535" max="1535" width="101.28515625" style="34" customWidth="1"/>
    <col min="1536" max="1536" width="92.28515625" style="34" customWidth="1"/>
    <col min="1537" max="1537" width="27.85546875" style="34" customWidth="1"/>
    <col min="1538" max="1538" width="29.5703125" style="34" customWidth="1"/>
    <col min="1539" max="1539" width="27.28515625" style="34" customWidth="1"/>
    <col min="1540" max="1540" width="27.7109375" style="34" customWidth="1"/>
    <col min="1541" max="1541" width="46.140625" style="34" customWidth="1"/>
    <col min="1542" max="1790" width="9.140625" style="34"/>
    <col min="1791" max="1791" width="101.28515625" style="34" customWidth="1"/>
    <col min="1792" max="1792" width="92.28515625" style="34" customWidth="1"/>
    <col min="1793" max="1793" width="27.85546875" style="34" customWidth="1"/>
    <col min="1794" max="1794" width="29.5703125" style="34" customWidth="1"/>
    <col min="1795" max="1795" width="27.28515625" style="34" customWidth="1"/>
    <col min="1796" max="1796" width="27.7109375" style="34" customWidth="1"/>
    <col min="1797" max="1797" width="46.140625" style="34" customWidth="1"/>
    <col min="1798" max="2046" width="9.140625" style="34"/>
    <col min="2047" max="2047" width="101.28515625" style="34" customWidth="1"/>
    <col min="2048" max="2048" width="92.28515625" style="34" customWidth="1"/>
    <col min="2049" max="2049" width="27.85546875" style="34" customWidth="1"/>
    <col min="2050" max="2050" width="29.5703125" style="34" customWidth="1"/>
    <col min="2051" max="2051" width="27.28515625" style="34" customWidth="1"/>
    <col min="2052" max="2052" width="27.7109375" style="34" customWidth="1"/>
    <col min="2053" max="2053" width="46.140625" style="34" customWidth="1"/>
    <col min="2054" max="2302" width="9.140625" style="34"/>
    <col min="2303" max="2303" width="101.28515625" style="34" customWidth="1"/>
    <col min="2304" max="2304" width="92.28515625" style="34" customWidth="1"/>
    <col min="2305" max="2305" width="27.85546875" style="34" customWidth="1"/>
    <col min="2306" max="2306" width="29.5703125" style="34" customWidth="1"/>
    <col min="2307" max="2307" width="27.28515625" style="34" customWidth="1"/>
    <col min="2308" max="2308" width="27.7109375" style="34" customWidth="1"/>
    <col min="2309" max="2309" width="46.140625" style="34" customWidth="1"/>
    <col min="2310" max="2558" width="9.140625" style="34"/>
    <col min="2559" max="2559" width="101.28515625" style="34" customWidth="1"/>
    <col min="2560" max="2560" width="92.28515625" style="34" customWidth="1"/>
    <col min="2561" max="2561" width="27.85546875" style="34" customWidth="1"/>
    <col min="2562" max="2562" width="29.5703125" style="34" customWidth="1"/>
    <col min="2563" max="2563" width="27.28515625" style="34" customWidth="1"/>
    <col min="2564" max="2564" width="27.7109375" style="34" customWidth="1"/>
    <col min="2565" max="2565" width="46.140625" style="34" customWidth="1"/>
    <col min="2566" max="2814" width="9.140625" style="34"/>
    <col min="2815" max="2815" width="101.28515625" style="34" customWidth="1"/>
    <col min="2816" max="2816" width="92.28515625" style="34" customWidth="1"/>
    <col min="2817" max="2817" width="27.85546875" style="34" customWidth="1"/>
    <col min="2818" max="2818" width="29.5703125" style="34" customWidth="1"/>
    <col min="2819" max="2819" width="27.28515625" style="34" customWidth="1"/>
    <col min="2820" max="2820" width="27.7109375" style="34" customWidth="1"/>
    <col min="2821" max="2821" width="46.140625" style="34" customWidth="1"/>
    <col min="2822" max="3070" width="9.140625" style="34"/>
    <col min="3071" max="3071" width="101.28515625" style="34" customWidth="1"/>
    <col min="3072" max="3072" width="92.28515625" style="34" customWidth="1"/>
    <col min="3073" max="3073" width="27.85546875" style="34" customWidth="1"/>
    <col min="3074" max="3074" width="29.5703125" style="34" customWidth="1"/>
    <col min="3075" max="3075" width="27.28515625" style="34" customWidth="1"/>
    <col min="3076" max="3076" width="27.7109375" style="34" customWidth="1"/>
    <col min="3077" max="3077" width="46.140625" style="34" customWidth="1"/>
    <col min="3078" max="3326" width="9.140625" style="34"/>
    <col min="3327" max="3327" width="101.28515625" style="34" customWidth="1"/>
    <col min="3328" max="3328" width="92.28515625" style="34" customWidth="1"/>
    <col min="3329" max="3329" width="27.85546875" style="34" customWidth="1"/>
    <col min="3330" max="3330" width="29.5703125" style="34" customWidth="1"/>
    <col min="3331" max="3331" width="27.28515625" style="34" customWidth="1"/>
    <col min="3332" max="3332" width="27.7109375" style="34" customWidth="1"/>
    <col min="3333" max="3333" width="46.140625" style="34" customWidth="1"/>
    <col min="3334" max="3582" width="9.140625" style="34"/>
    <col min="3583" max="3583" width="101.28515625" style="34" customWidth="1"/>
    <col min="3584" max="3584" width="92.28515625" style="34" customWidth="1"/>
    <col min="3585" max="3585" width="27.85546875" style="34" customWidth="1"/>
    <col min="3586" max="3586" width="29.5703125" style="34" customWidth="1"/>
    <col min="3587" max="3587" width="27.28515625" style="34" customWidth="1"/>
    <col min="3588" max="3588" width="27.7109375" style="34" customWidth="1"/>
    <col min="3589" max="3589" width="46.140625" style="34" customWidth="1"/>
    <col min="3590" max="3838" width="9.140625" style="34"/>
    <col min="3839" max="3839" width="101.28515625" style="34" customWidth="1"/>
    <col min="3840" max="3840" width="92.28515625" style="34" customWidth="1"/>
    <col min="3841" max="3841" width="27.85546875" style="34" customWidth="1"/>
    <col min="3842" max="3842" width="29.5703125" style="34" customWidth="1"/>
    <col min="3843" max="3843" width="27.28515625" style="34" customWidth="1"/>
    <col min="3844" max="3844" width="27.7109375" style="34" customWidth="1"/>
    <col min="3845" max="3845" width="46.140625" style="34" customWidth="1"/>
    <col min="3846" max="4094" width="9.140625" style="34"/>
    <col min="4095" max="4095" width="101.28515625" style="34" customWidth="1"/>
    <col min="4096" max="4096" width="92.28515625" style="34" customWidth="1"/>
    <col min="4097" max="4097" width="27.85546875" style="34" customWidth="1"/>
    <col min="4098" max="4098" width="29.5703125" style="34" customWidth="1"/>
    <col min="4099" max="4099" width="27.28515625" style="34" customWidth="1"/>
    <col min="4100" max="4100" width="27.7109375" style="34" customWidth="1"/>
    <col min="4101" max="4101" width="46.140625" style="34" customWidth="1"/>
    <col min="4102" max="4350" width="9.140625" style="34"/>
    <col min="4351" max="4351" width="101.28515625" style="34" customWidth="1"/>
    <col min="4352" max="4352" width="92.28515625" style="34" customWidth="1"/>
    <col min="4353" max="4353" width="27.85546875" style="34" customWidth="1"/>
    <col min="4354" max="4354" width="29.5703125" style="34" customWidth="1"/>
    <col min="4355" max="4355" width="27.28515625" style="34" customWidth="1"/>
    <col min="4356" max="4356" width="27.7109375" style="34" customWidth="1"/>
    <col min="4357" max="4357" width="46.140625" style="34" customWidth="1"/>
    <col min="4358" max="4606" width="9.140625" style="34"/>
    <col min="4607" max="4607" width="101.28515625" style="34" customWidth="1"/>
    <col min="4608" max="4608" width="92.28515625" style="34" customWidth="1"/>
    <col min="4609" max="4609" width="27.85546875" style="34" customWidth="1"/>
    <col min="4610" max="4610" width="29.5703125" style="34" customWidth="1"/>
    <col min="4611" max="4611" width="27.28515625" style="34" customWidth="1"/>
    <col min="4612" max="4612" width="27.7109375" style="34" customWidth="1"/>
    <col min="4613" max="4613" width="46.140625" style="34" customWidth="1"/>
    <col min="4614" max="4862" width="9.140625" style="34"/>
    <col min="4863" max="4863" width="101.28515625" style="34" customWidth="1"/>
    <col min="4864" max="4864" width="92.28515625" style="34" customWidth="1"/>
    <col min="4865" max="4865" width="27.85546875" style="34" customWidth="1"/>
    <col min="4866" max="4866" width="29.5703125" style="34" customWidth="1"/>
    <col min="4867" max="4867" width="27.28515625" style="34" customWidth="1"/>
    <col min="4868" max="4868" width="27.7109375" style="34" customWidth="1"/>
    <col min="4869" max="4869" width="46.140625" style="34" customWidth="1"/>
    <col min="4870" max="5118" width="9.140625" style="34"/>
    <col min="5119" max="5119" width="101.28515625" style="34" customWidth="1"/>
    <col min="5120" max="5120" width="92.28515625" style="34" customWidth="1"/>
    <col min="5121" max="5121" width="27.85546875" style="34" customWidth="1"/>
    <col min="5122" max="5122" width="29.5703125" style="34" customWidth="1"/>
    <col min="5123" max="5123" width="27.28515625" style="34" customWidth="1"/>
    <col min="5124" max="5124" width="27.7109375" style="34" customWidth="1"/>
    <col min="5125" max="5125" width="46.140625" style="34" customWidth="1"/>
    <col min="5126" max="5374" width="9.140625" style="34"/>
    <col min="5375" max="5375" width="101.28515625" style="34" customWidth="1"/>
    <col min="5376" max="5376" width="92.28515625" style="34" customWidth="1"/>
    <col min="5377" max="5377" width="27.85546875" style="34" customWidth="1"/>
    <col min="5378" max="5378" width="29.5703125" style="34" customWidth="1"/>
    <col min="5379" max="5379" width="27.28515625" style="34" customWidth="1"/>
    <col min="5380" max="5380" width="27.7109375" style="34" customWidth="1"/>
    <col min="5381" max="5381" width="46.140625" style="34" customWidth="1"/>
    <col min="5382" max="5630" width="9.140625" style="34"/>
    <col min="5631" max="5631" width="101.28515625" style="34" customWidth="1"/>
    <col min="5632" max="5632" width="92.28515625" style="34" customWidth="1"/>
    <col min="5633" max="5633" width="27.85546875" style="34" customWidth="1"/>
    <col min="5634" max="5634" width="29.5703125" style="34" customWidth="1"/>
    <col min="5635" max="5635" width="27.28515625" style="34" customWidth="1"/>
    <col min="5636" max="5636" width="27.7109375" style="34" customWidth="1"/>
    <col min="5637" max="5637" width="46.140625" style="34" customWidth="1"/>
    <col min="5638" max="5886" width="9.140625" style="34"/>
    <col min="5887" max="5887" width="101.28515625" style="34" customWidth="1"/>
    <col min="5888" max="5888" width="92.28515625" style="34" customWidth="1"/>
    <col min="5889" max="5889" width="27.85546875" style="34" customWidth="1"/>
    <col min="5890" max="5890" width="29.5703125" style="34" customWidth="1"/>
    <col min="5891" max="5891" width="27.28515625" style="34" customWidth="1"/>
    <col min="5892" max="5892" width="27.7109375" style="34" customWidth="1"/>
    <col min="5893" max="5893" width="46.140625" style="34" customWidth="1"/>
    <col min="5894" max="6142" width="9.140625" style="34"/>
    <col min="6143" max="6143" width="101.28515625" style="34" customWidth="1"/>
    <col min="6144" max="6144" width="92.28515625" style="34" customWidth="1"/>
    <col min="6145" max="6145" width="27.85546875" style="34" customWidth="1"/>
    <col min="6146" max="6146" width="29.5703125" style="34" customWidth="1"/>
    <col min="6147" max="6147" width="27.28515625" style="34" customWidth="1"/>
    <col min="6148" max="6148" width="27.7109375" style="34" customWidth="1"/>
    <col min="6149" max="6149" width="46.140625" style="34" customWidth="1"/>
    <col min="6150" max="6398" width="9.140625" style="34"/>
    <col min="6399" max="6399" width="101.28515625" style="34" customWidth="1"/>
    <col min="6400" max="6400" width="92.28515625" style="34" customWidth="1"/>
    <col min="6401" max="6401" width="27.85546875" style="34" customWidth="1"/>
    <col min="6402" max="6402" width="29.5703125" style="34" customWidth="1"/>
    <col min="6403" max="6403" width="27.28515625" style="34" customWidth="1"/>
    <col min="6404" max="6404" width="27.7109375" style="34" customWidth="1"/>
    <col min="6405" max="6405" width="46.140625" style="34" customWidth="1"/>
    <col min="6406" max="6654" width="9.140625" style="34"/>
    <col min="6655" max="6655" width="101.28515625" style="34" customWidth="1"/>
    <col min="6656" max="6656" width="92.28515625" style="34" customWidth="1"/>
    <col min="6657" max="6657" width="27.85546875" style="34" customWidth="1"/>
    <col min="6658" max="6658" width="29.5703125" style="34" customWidth="1"/>
    <col min="6659" max="6659" width="27.28515625" style="34" customWidth="1"/>
    <col min="6660" max="6660" width="27.7109375" style="34" customWidth="1"/>
    <col min="6661" max="6661" width="46.140625" style="34" customWidth="1"/>
    <col min="6662" max="6910" width="9.140625" style="34"/>
    <col min="6911" max="6911" width="101.28515625" style="34" customWidth="1"/>
    <col min="6912" max="6912" width="92.28515625" style="34" customWidth="1"/>
    <col min="6913" max="6913" width="27.85546875" style="34" customWidth="1"/>
    <col min="6914" max="6914" width="29.5703125" style="34" customWidth="1"/>
    <col min="6915" max="6915" width="27.28515625" style="34" customWidth="1"/>
    <col min="6916" max="6916" width="27.7109375" style="34" customWidth="1"/>
    <col min="6917" max="6917" width="46.140625" style="34" customWidth="1"/>
    <col min="6918" max="7166" width="9.140625" style="34"/>
    <col min="7167" max="7167" width="101.28515625" style="34" customWidth="1"/>
    <col min="7168" max="7168" width="92.28515625" style="34" customWidth="1"/>
    <col min="7169" max="7169" width="27.85546875" style="34" customWidth="1"/>
    <col min="7170" max="7170" width="29.5703125" style="34" customWidth="1"/>
    <col min="7171" max="7171" width="27.28515625" style="34" customWidth="1"/>
    <col min="7172" max="7172" width="27.7109375" style="34" customWidth="1"/>
    <col min="7173" max="7173" width="46.140625" style="34" customWidth="1"/>
    <col min="7174" max="7422" width="9.140625" style="34"/>
    <col min="7423" max="7423" width="101.28515625" style="34" customWidth="1"/>
    <col min="7424" max="7424" width="92.28515625" style="34" customWidth="1"/>
    <col min="7425" max="7425" width="27.85546875" style="34" customWidth="1"/>
    <col min="7426" max="7426" width="29.5703125" style="34" customWidth="1"/>
    <col min="7427" max="7427" width="27.28515625" style="34" customWidth="1"/>
    <col min="7428" max="7428" width="27.7109375" style="34" customWidth="1"/>
    <col min="7429" max="7429" width="46.140625" style="34" customWidth="1"/>
    <col min="7430" max="7678" width="9.140625" style="34"/>
    <col min="7679" max="7679" width="101.28515625" style="34" customWidth="1"/>
    <col min="7680" max="7680" width="92.28515625" style="34" customWidth="1"/>
    <col min="7681" max="7681" width="27.85546875" style="34" customWidth="1"/>
    <col min="7682" max="7682" width="29.5703125" style="34" customWidth="1"/>
    <col min="7683" max="7683" width="27.28515625" style="34" customWidth="1"/>
    <col min="7684" max="7684" width="27.7109375" style="34" customWidth="1"/>
    <col min="7685" max="7685" width="46.140625" style="34" customWidth="1"/>
    <col min="7686" max="7934" width="9.140625" style="34"/>
    <col min="7935" max="7935" width="101.28515625" style="34" customWidth="1"/>
    <col min="7936" max="7936" width="92.28515625" style="34" customWidth="1"/>
    <col min="7937" max="7937" width="27.85546875" style="34" customWidth="1"/>
    <col min="7938" max="7938" width="29.5703125" style="34" customWidth="1"/>
    <col min="7939" max="7939" width="27.28515625" style="34" customWidth="1"/>
    <col min="7940" max="7940" width="27.7109375" style="34" customWidth="1"/>
    <col min="7941" max="7941" width="46.140625" style="34" customWidth="1"/>
    <col min="7942" max="8190" width="9.140625" style="34"/>
    <col min="8191" max="8191" width="101.28515625" style="34" customWidth="1"/>
    <col min="8192" max="8192" width="92.28515625" style="34" customWidth="1"/>
    <col min="8193" max="8193" width="27.85546875" style="34" customWidth="1"/>
    <col min="8194" max="8194" width="29.5703125" style="34" customWidth="1"/>
    <col min="8195" max="8195" width="27.28515625" style="34" customWidth="1"/>
    <col min="8196" max="8196" width="27.7109375" style="34" customWidth="1"/>
    <col min="8197" max="8197" width="46.140625" style="34" customWidth="1"/>
    <col min="8198" max="8446" width="9.140625" style="34"/>
    <col min="8447" max="8447" width="101.28515625" style="34" customWidth="1"/>
    <col min="8448" max="8448" width="92.28515625" style="34" customWidth="1"/>
    <col min="8449" max="8449" width="27.85546875" style="34" customWidth="1"/>
    <col min="8450" max="8450" width="29.5703125" style="34" customWidth="1"/>
    <col min="8451" max="8451" width="27.28515625" style="34" customWidth="1"/>
    <col min="8452" max="8452" width="27.7109375" style="34" customWidth="1"/>
    <col min="8453" max="8453" width="46.140625" style="34" customWidth="1"/>
    <col min="8454" max="8702" width="9.140625" style="34"/>
    <col min="8703" max="8703" width="101.28515625" style="34" customWidth="1"/>
    <col min="8704" max="8704" width="92.28515625" style="34" customWidth="1"/>
    <col min="8705" max="8705" width="27.85546875" style="34" customWidth="1"/>
    <col min="8706" max="8706" width="29.5703125" style="34" customWidth="1"/>
    <col min="8707" max="8707" width="27.28515625" style="34" customWidth="1"/>
    <col min="8708" max="8708" width="27.7109375" style="34" customWidth="1"/>
    <col min="8709" max="8709" width="46.140625" style="34" customWidth="1"/>
    <col min="8710" max="8958" width="9.140625" style="34"/>
    <col min="8959" max="8959" width="101.28515625" style="34" customWidth="1"/>
    <col min="8960" max="8960" width="92.28515625" style="34" customWidth="1"/>
    <col min="8961" max="8961" width="27.85546875" style="34" customWidth="1"/>
    <col min="8962" max="8962" width="29.5703125" style="34" customWidth="1"/>
    <col min="8963" max="8963" width="27.28515625" style="34" customWidth="1"/>
    <col min="8964" max="8964" width="27.7109375" style="34" customWidth="1"/>
    <col min="8965" max="8965" width="46.140625" style="34" customWidth="1"/>
    <col min="8966" max="9214" width="9.140625" style="34"/>
    <col min="9215" max="9215" width="101.28515625" style="34" customWidth="1"/>
    <col min="9216" max="9216" width="92.28515625" style="34" customWidth="1"/>
    <col min="9217" max="9217" width="27.85546875" style="34" customWidth="1"/>
    <col min="9218" max="9218" width="29.5703125" style="34" customWidth="1"/>
    <col min="9219" max="9219" width="27.28515625" style="34" customWidth="1"/>
    <col min="9220" max="9220" width="27.7109375" style="34" customWidth="1"/>
    <col min="9221" max="9221" width="46.140625" style="34" customWidth="1"/>
    <col min="9222" max="9470" width="9.140625" style="34"/>
    <col min="9471" max="9471" width="101.28515625" style="34" customWidth="1"/>
    <col min="9472" max="9472" width="92.28515625" style="34" customWidth="1"/>
    <col min="9473" max="9473" width="27.85546875" style="34" customWidth="1"/>
    <col min="9474" max="9474" width="29.5703125" style="34" customWidth="1"/>
    <col min="9475" max="9475" width="27.28515625" style="34" customWidth="1"/>
    <col min="9476" max="9476" width="27.7109375" style="34" customWidth="1"/>
    <col min="9477" max="9477" width="46.140625" style="34" customWidth="1"/>
    <col min="9478" max="9726" width="9.140625" style="34"/>
    <col min="9727" max="9727" width="101.28515625" style="34" customWidth="1"/>
    <col min="9728" max="9728" width="92.28515625" style="34" customWidth="1"/>
    <col min="9729" max="9729" width="27.85546875" style="34" customWidth="1"/>
    <col min="9730" max="9730" width="29.5703125" style="34" customWidth="1"/>
    <col min="9731" max="9731" width="27.28515625" style="34" customWidth="1"/>
    <col min="9732" max="9732" width="27.7109375" style="34" customWidth="1"/>
    <col min="9733" max="9733" width="46.140625" style="34" customWidth="1"/>
    <col min="9734" max="9982" width="9.140625" style="34"/>
    <col min="9983" max="9983" width="101.28515625" style="34" customWidth="1"/>
    <col min="9984" max="9984" width="92.28515625" style="34" customWidth="1"/>
    <col min="9985" max="9985" width="27.85546875" style="34" customWidth="1"/>
    <col min="9986" max="9986" width="29.5703125" style="34" customWidth="1"/>
    <col min="9987" max="9987" width="27.28515625" style="34" customWidth="1"/>
    <col min="9988" max="9988" width="27.7109375" style="34" customWidth="1"/>
    <col min="9989" max="9989" width="46.140625" style="34" customWidth="1"/>
    <col min="9990" max="10238" width="9.140625" style="34"/>
    <col min="10239" max="10239" width="101.28515625" style="34" customWidth="1"/>
    <col min="10240" max="10240" width="92.28515625" style="34" customWidth="1"/>
    <col min="10241" max="10241" width="27.85546875" style="34" customWidth="1"/>
    <col min="10242" max="10242" width="29.5703125" style="34" customWidth="1"/>
    <col min="10243" max="10243" width="27.28515625" style="34" customWidth="1"/>
    <col min="10244" max="10244" width="27.7109375" style="34" customWidth="1"/>
    <col min="10245" max="10245" width="46.140625" style="34" customWidth="1"/>
    <col min="10246" max="10494" width="9.140625" style="34"/>
    <col min="10495" max="10495" width="101.28515625" style="34" customWidth="1"/>
    <col min="10496" max="10496" width="92.28515625" style="34" customWidth="1"/>
    <col min="10497" max="10497" width="27.85546875" style="34" customWidth="1"/>
    <col min="10498" max="10498" width="29.5703125" style="34" customWidth="1"/>
    <col min="10499" max="10499" width="27.28515625" style="34" customWidth="1"/>
    <col min="10500" max="10500" width="27.7109375" style="34" customWidth="1"/>
    <col min="10501" max="10501" width="46.140625" style="34" customWidth="1"/>
    <col min="10502" max="10750" width="9.140625" style="34"/>
    <col min="10751" max="10751" width="101.28515625" style="34" customWidth="1"/>
    <col min="10752" max="10752" width="92.28515625" style="34" customWidth="1"/>
    <col min="10753" max="10753" width="27.85546875" style="34" customWidth="1"/>
    <col min="10754" max="10754" width="29.5703125" style="34" customWidth="1"/>
    <col min="10755" max="10755" width="27.28515625" style="34" customWidth="1"/>
    <col min="10756" max="10756" width="27.7109375" style="34" customWidth="1"/>
    <col min="10757" max="10757" width="46.140625" style="34" customWidth="1"/>
    <col min="10758" max="11006" width="9.140625" style="34"/>
    <col min="11007" max="11007" width="101.28515625" style="34" customWidth="1"/>
    <col min="11008" max="11008" width="92.28515625" style="34" customWidth="1"/>
    <col min="11009" max="11009" width="27.85546875" style="34" customWidth="1"/>
    <col min="11010" max="11010" width="29.5703125" style="34" customWidth="1"/>
    <col min="11011" max="11011" width="27.28515625" style="34" customWidth="1"/>
    <col min="11012" max="11012" width="27.7109375" style="34" customWidth="1"/>
    <col min="11013" max="11013" width="46.140625" style="34" customWidth="1"/>
    <col min="11014" max="11262" width="9.140625" style="34"/>
    <col min="11263" max="11263" width="101.28515625" style="34" customWidth="1"/>
    <col min="11264" max="11264" width="92.28515625" style="34" customWidth="1"/>
    <col min="11265" max="11265" width="27.85546875" style="34" customWidth="1"/>
    <col min="11266" max="11266" width="29.5703125" style="34" customWidth="1"/>
    <col min="11267" max="11267" width="27.28515625" style="34" customWidth="1"/>
    <col min="11268" max="11268" width="27.7109375" style="34" customWidth="1"/>
    <col min="11269" max="11269" width="46.140625" style="34" customWidth="1"/>
    <col min="11270" max="11518" width="9.140625" style="34"/>
    <col min="11519" max="11519" width="101.28515625" style="34" customWidth="1"/>
    <col min="11520" max="11520" width="92.28515625" style="34" customWidth="1"/>
    <col min="11521" max="11521" width="27.85546875" style="34" customWidth="1"/>
    <col min="11522" max="11522" width="29.5703125" style="34" customWidth="1"/>
    <col min="11523" max="11523" width="27.28515625" style="34" customWidth="1"/>
    <col min="11524" max="11524" width="27.7109375" style="34" customWidth="1"/>
    <col min="11525" max="11525" width="46.140625" style="34" customWidth="1"/>
    <col min="11526" max="11774" width="9.140625" style="34"/>
    <col min="11775" max="11775" width="101.28515625" style="34" customWidth="1"/>
    <col min="11776" max="11776" width="92.28515625" style="34" customWidth="1"/>
    <col min="11777" max="11777" width="27.85546875" style="34" customWidth="1"/>
    <col min="11778" max="11778" width="29.5703125" style="34" customWidth="1"/>
    <col min="11779" max="11779" width="27.28515625" style="34" customWidth="1"/>
    <col min="11780" max="11780" width="27.7109375" style="34" customWidth="1"/>
    <col min="11781" max="11781" width="46.140625" style="34" customWidth="1"/>
    <col min="11782" max="12030" width="9.140625" style="34"/>
    <col min="12031" max="12031" width="101.28515625" style="34" customWidth="1"/>
    <col min="12032" max="12032" width="92.28515625" style="34" customWidth="1"/>
    <col min="12033" max="12033" width="27.85546875" style="34" customWidth="1"/>
    <col min="12034" max="12034" width="29.5703125" style="34" customWidth="1"/>
    <col min="12035" max="12035" width="27.28515625" style="34" customWidth="1"/>
    <col min="12036" max="12036" width="27.7109375" style="34" customWidth="1"/>
    <col min="12037" max="12037" width="46.140625" style="34" customWidth="1"/>
    <col min="12038" max="12286" width="9.140625" style="34"/>
    <col min="12287" max="12287" width="101.28515625" style="34" customWidth="1"/>
    <col min="12288" max="12288" width="92.28515625" style="34" customWidth="1"/>
    <col min="12289" max="12289" width="27.85546875" style="34" customWidth="1"/>
    <col min="12290" max="12290" width="29.5703125" style="34" customWidth="1"/>
    <col min="12291" max="12291" width="27.28515625" style="34" customWidth="1"/>
    <col min="12292" max="12292" width="27.7109375" style="34" customWidth="1"/>
    <col min="12293" max="12293" width="46.140625" style="34" customWidth="1"/>
    <col min="12294" max="12542" width="9.140625" style="34"/>
    <col min="12543" max="12543" width="101.28515625" style="34" customWidth="1"/>
    <col min="12544" max="12544" width="92.28515625" style="34" customWidth="1"/>
    <col min="12545" max="12545" width="27.85546875" style="34" customWidth="1"/>
    <col min="12546" max="12546" width="29.5703125" style="34" customWidth="1"/>
    <col min="12547" max="12547" width="27.28515625" style="34" customWidth="1"/>
    <col min="12548" max="12548" width="27.7109375" style="34" customWidth="1"/>
    <col min="12549" max="12549" width="46.140625" style="34" customWidth="1"/>
    <col min="12550" max="12798" width="9.140625" style="34"/>
    <col min="12799" max="12799" width="101.28515625" style="34" customWidth="1"/>
    <col min="12800" max="12800" width="92.28515625" style="34" customWidth="1"/>
    <col min="12801" max="12801" width="27.85546875" style="34" customWidth="1"/>
    <col min="12802" max="12802" width="29.5703125" style="34" customWidth="1"/>
    <col min="12803" max="12803" width="27.28515625" style="34" customWidth="1"/>
    <col min="12804" max="12804" width="27.7109375" style="34" customWidth="1"/>
    <col min="12805" max="12805" width="46.140625" style="34" customWidth="1"/>
    <col min="12806" max="13054" width="9.140625" style="34"/>
    <col min="13055" max="13055" width="101.28515625" style="34" customWidth="1"/>
    <col min="13056" max="13056" width="92.28515625" style="34" customWidth="1"/>
    <col min="13057" max="13057" width="27.85546875" style="34" customWidth="1"/>
    <col min="13058" max="13058" width="29.5703125" style="34" customWidth="1"/>
    <col min="13059" max="13059" width="27.28515625" style="34" customWidth="1"/>
    <col min="13060" max="13060" width="27.7109375" style="34" customWidth="1"/>
    <col min="13061" max="13061" width="46.140625" style="34" customWidth="1"/>
    <col min="13062" max="13310" width="9.140625" style="34"/>
    <col min="13311" max="13311" width="101.28515625" style="34" customWidth="1"/>
    <col min="13312" max="13312" width="92.28515625" style="34" customWidth="1"/>
    <col min="13313" max="13313" width="27.85546875" style="34" customWidth="1"/>
    <col min="13314" max="13314" width="29.5703125" style="34" customWidth="1"/>
    <col min="13315" max="13315" width="27.28515625" style="34" customWidth="1"/>
    <col min="13316" max="13316" width="27.7109375" style="34" customWidth="1"/>
    <col min="13317" max="13317" width="46.140625" style="34" customWidth="1"/>
    <col min="13318" max="13566" width="9.140625" style="34"/>
    <col min="13567" max="13567" width="101.28515625" style="34" customWidth="1"/>
    <col min="13568" max="13568" width="92.28515625" style="34" customWidth="1"/>
    <col min="13569" max="13569" width="27.85546875" style="34" customWidth="1"/>
    <col min="13570" max="13570" width="29.5703125" style="34" customWidth="1"/>
    <col min="13571" max="13571" width="27.28515625" style="34" customWidth="1"/>
    <col min="13572" max="13572" width="27.7109375" style="34" customWidth="1"/>
    <col min="13573" max="13573" width="46.140625" style="34" customWidth="1"/>
    <col min="13574" max="13822" width="9.140625" style="34"/>
    <col min="13823" max="13823" width="101.28515625" style="34" customWidth="1"/>
    <col min="13824" max="13824" width="92.28515625" style="34" customWidth="1"/>
    <col min="13825" max="13825" width="27.85546875" style="34" customWidth="1"/>
    <col min="13826" max="13826" width="29.5703125" style="34" customWidth="1"/>
    <col min="13827" max="13827" width="27.28515625" style="34" customWidth="1"/>
    <col min="13828" max="13828" width="27.7109375" style="34" customWidth="1"/>
    <col min="13829" max="13829" width="46.140625" style="34" customWidth="1"/>
    <col min="13830" max="14078" width="9.140625" style="34"/>
    <col min="14079" max="14079" width="101.28515625" style="34" customWidth="1"/>
    <col min="14080" max="14080" width="92.28515625" style="34" customWidth="1"/>
    <col min="14081" max="14081" width="27.85546875" style="34" customWidth="1"/>
    <col min="14082" max="14082" width="29.5703125" style="34" customWidth="1"/>
    <col min="14083" max="14083" width="27.28515625" style="34" customWidth="1"/>
    <col min="14084" max="14084" width="27.7109375" style="34" customWidth="1"/>
    <col min="14085" max="14085" width="46.140625" style="34" customWidth="1"/>
    <col min="14086" max="14334" width="9.140625" style="34"/>
    <col min="14335" max="14335" width="101.28515625" style="34" customWidth="1"/>
    <col min="14336" max="14336" width="92.28515625" style="34" customWidth="1"/>
    <col min="14337" max="14337" width="27.85546875" style="34" customWidth="1"/>
    <col min="14338" max="14338" width="29.5703125" style="34" customWidth="1"/>
    <col min="14339" max="14339" width="27.28515625" style="34" customWidth="1"/>
    <col min="14340" max="14340" width="27.7109375" style="34" customWidth="1"/>
    <col min="14341" max="14341" width="46.140625" style="34" customWidth="1"/>
    <col min="14342" max="14590" width="9.140625" style="34"/>
    <col min="14591" max="14591" width="101.28515625" style="34" customWidth="1"/>
    <col min="14592" max="14592" width="92.28515625" style="34" customWidth="1"/>
    <col min="14593" max="14593" width="27.85546875" style="34" customWidth="1"/>
    <col min="14594" max="14594" width="29.5703125" style="34" customWidth="1"/>
    <col min="14595" max="14595" width="27.28515625" style="34" customWidth="1"/>
    <col min="14596" max="14596" width="27.7109375" style="34" customWidth="1"/>
    <col min="14597" max="14597" width="46.140625" style="34" customWidth="1"/>
    <col min="14598" max="14846" width="9.140625" style="34"/>
    <col min="14847" max="14847" width="101.28515625" style="34" customWidth="1"/>
    <col min="14848" max="14848" width="92.28515625" style="34" customWidth="1"/>
    <col min="14849" max="14849" width="27.85546875" style="34" customWidth="1"/>
    <col min="14850" max="14850" width="29.5703125" style="34" customWidth="1"/>
    <col min="14851" max="14851" width="27.28515625" style="34" customWidth="1"/>
    <col min="14852" max="14852" width="27.7109375" style="34" customWidth="1"/>
    <col min="14853" max="14853" width="46.140625" style="34" customWidth="1"/>
    <col min="14854" max="15102" width="9.140625" style="34"/>
    <col min="15103" max="15103" width="101.28515625" style="34" customWidth="1"/>
    <col min="15104" max="15104" width="92.28515625" style="34" customWidth="1"/>
    <col min="15105" max="15105" width="27.85546875" style="34" customWidth="1"/>
    <col min="15106" max="15106" width="29.5703125" style="34" customWidth="1"/>
    <col min="15107" max="15107" width="27.28515625" style="34" customWidth="1"/>
    <col min="15108" max="15108" width="27.7109375" style="34" customWidth="1"/>
    <col min="15109" max="15109" width="46.140625" style="34" customWidth="1"/>
    <col min="15110" max="15358" width="9.140625" style="34"/>
    <col min="15359" max="15359" width="101.28515625" style="34" customWidth="1"/>
    <col min="15360" max="15360" width="92.28515625" style="34" customWidth="1"/>
    <col min="15361" max="15361" width="27.85546875" style="34" customWidth="1"/>
    <col min="15362" max="15362" width="29.5703125" style="34" customWidth="1"/>
    <col min="15363" max="15363" width="27.28515625" style="34" customWidth="1"/>
    <col min="15364" max="15364" width="27.7109375" style="34" customWidth="1"/>
    <col min="15365" max="15365" width="46.140625" style="34" customWidth="1"/>
    <col min="15366" max="15614" width="9.140625" style="34"/>
    <col min="15615" max="15615" width="101.28515625" style="34" customWidth="1"/>
    <col min="15616" max="15616" width="92.28515625" style="34" customWidth="1"/>
    <col min="15617" max="15617" width="27.85546875" style="34" customWidth="1"/>
    <col min="15618" max="15618" width="29.5703125" style="34" customWidth="1"/>
    <col min="15619" max="15619" width="27.28515625" style="34" customWidth="1"/>
    <col min="15620" max="15620" width="27.7109375" style="34" customWidth="1"/>
    <col min="15621" max="15621" width="46.140625" style="34" customWidth="1"/>
    <col min="15622" max="15870" width="9.140625" style="34"/>
    <col min="15871" max="15871" width="101.28515625" style="34" customWidth="1"/>
    <col min="15872" max="15872" width="92.28515625" style="34" customWidth="1"/>
    <col min="15873" max="15873" width="27.85546875" style="34" customWidth="1"/>
    <col min="15874" max="15874" width="29.5703125" style="34" customWidth="1"/>
    <col min="15875" max="15875" width="27.28515625" style="34" customWidth="1"/>
    <col min="15876" max="15876" width="27.7109375" style="34" customWidth="1"/>
    <col min="15877" max="15877" width="46.140625" style="34" customWidth="1"/>
    <col min="15878" max="16126" width="9.140625" style="34"/>
    <col min="16127" max="16127" width="101.28515625" style="34" customWidth="1"/>
    <col min="16128" max="16128" width="92.28515625" style="34" customWidth="1"/>
    <col min="16129" max="16129" width="27.85546875" style="34" customWidth="1"/>
    <col min="16130" max="16130" width="29.5703125" style="34" customWidth="1"/>
    <col min="16131" max="16131" width="27.28515625" style="34" customWidth="1"/>
    <col min="16132" max="16132" width="27.7109375" style="34" customWidth="1"/>
    <col min="16133" max="16133" width="46.140625" style="34" customWidth="1"/>
    <col min="16134" max="16384" width="9.140625" style="34"/>
  </cols>
  <sheetData>
    <row r="1" spans="1:11" x14ac:dyDescent="0.3">
      <c r="B1" s="64"/>
      <c r="C1" s="64"/>
      <c r="D1" s="64"/>
      <c r="E1" s="63"/>
    </row>
    <row r="2" spans="1:11" ht="126" customHeight="1" x14ac:dyDescent="0.3">
      <c r="E2" s="63"/>
    </row>
    <row r="3" spans="1:11" ht="40.5" customHeight="1" x14ac:dyDescent="0.3">
      <c r="A3" s="321" t="str">
        <f>'Matriz Objetivos x Projetos'!A7:P7</f>
        <v>CAU/UF:  CAU/AP</v>
      </c>
      <c r="B3" s="321"/>
      <c r="C3" s="321"/>
      <c r="D3" s="321"/>
      <c r="E3" s="321"/>
      <c r="F3" s="76"/>
      <c r="G3" s="76"/>
      <c r="H3" s="76"/>
      <c r="I3" s="76"/>
      <c r="J3" s="76"/>
      <c r="K3" s="76"/>
    </row>
    <row r="4" spans="1:11" ht="51" customHeight="1" x14ac:dyDescent="0.3">
      <c r="A4" s="321" t="s">
        <v>90</v>
      </c>
      <c r="B4" s="321"/>
      <c r="C4" s="321"/>
      <c r="D4" s="321"/>
      <c r="E4" s="321"/>
    </row>
    <row r="5" spans="1:11" s="63" customFormat="1" ht="63" customHeight="1" x14ac:dyDescent="0.3">
      <c r="A5" s="134"/>
      <c r="B5" s="135"/>
      <c r="C5" s="135"/>
      <c r="D5" s="135"/>
      <c r="E5" s="135"/>
    </row>
    <row r="6" spans="1:11" s="59" customFormat="1" ht="73.5" customHeight="1" x14ac:dyDescent="0.25">
      <c r="A6" s="322" t="s">
        <v>155</v>
      </c>
      <c r="B6" s="322"/>
      <c r="C6" s="322"/>
      <c r="D6" s="322"/>
      <c r="E6" s="322"/>
      <c r="F6" s="77"/>
    </row>
    <row r="7" spans="1:11" s="59" customFormat="1" ht="136.5" customHeight="1" x14ac:dyDescent="0.25">
      <c r="A7" s="152" t="s">
        <v>54</v>
      </c>
      <c r="B7" s="151" t="s">
        <v>135</v>
      </c>
      <c r="C7" s="151" t="s">
        <v>136</v>
      </c>
      <c r="D7" s="151" t="s">
        <v>254</v>
      </c>
      <c r="E7" s="151" t="s">
        <v>238</v>
      </c>
      <c r="F7" s="77"/>
    </row>
    <row r="8" spans="1:11" s="59" customFormat="1" ht="213" customHeight="1" x14ac:dyDescent="0.25">
      <c r="A8" s="295" t="s">
        <v>220</v>
      </c>
      <c r="B8" s="233" t="s">
        <v>221</v>
      </c>
      <c r="C8" s="234" t="s">
        <v>213</v>
      </c>
      <c r="D8" s="221">
        <v>0.85</v>
      </c>
      <c r="E8" s="221">
        <v>0.86</v>
      </c>
      <c r="F8" s="77"/>
    </row>
    <row r="9" spans="1:11" s="59" customFormat="1" ht="213" customHeight="1" x14ac:dyDescent="0.25">
      <c r="A9" s="295" t="s">
        <v>222</v>
      </c>
      <c r="B9" s="233" t="s">
        <v>214</v>
      </c>
      <c r="C9" s="234" t="s">
        <v>213</v>
      </c>
      <c r="D9" s="221">
        <v>0</v>
      </c>
      <c r="E9" s="221">
        <v>0.6</v>
      </c>
      <c r="F9" s="77"/>
    </row>
    <row r="10" spans="1:11" s="59" customFormat="1" ht="186.75" customHeight="1" x14ac:dyDescent="0.25">
      <c r="A10" s="232" t="s">
        <v>223</v>
      </c>
      <c r="B10" s="233" t="s">
        <v>224</v>
      </c>
      <c r="C10" s="234" t="s">
        <v>213</v>
      </c>
      <c r="D10" s="222">
        <v>1.4999999999999999E-2</v>
      </c>
      <c r="E10" s="222">
        <v>1.6E-2</v>
      </c>
      <c r="F10" s="77"/>
    </row>
    <row r="11" spans="1:11" s="59" customFormat="1" ht="186.75" customHeight="1" x14ac:dyDescent="0.25">
      <c r="A11" s="295" t="s">
        <v>225</v>
      </c>
      <c r="B11" s="235" t="s">
        <v>216</v>
      </c>
      <c r="C11" s="234" t="s">
        <v>213</v>
      </c>
      <c r="D11" s="221">
        <v>0.9</v>
      </c>
      <c r="E11" s="221">
        <v>0.92</v>
      </c>
      <c r="F11" s="77"/>
    </row>
    <row r="12" spans="1:11" s="59" customFormat="1" ht="186.75" customHeight="1" x14ac:dyDescent="0.25">
      <c r="A12" s="295" t="s">
        <v>226</v>
      </c>
      <c r="B12" s="236" t="s">
        <v>215</v>
      </c>
      <c r="C12" s="234" t="s">
        <v>213</v>
      </c>
      <c r="D12" s="221">
        <v>0.95</v>
      </c>
      <c r="E12" s="221">
        <v>0.96</v>
      </c>
      <c r="F12" s="77"/>
    </row>
    <row r="13" spans="1:11" s="59" customFormat="1" ht="186.75" customHeight="1" x14ac:dyDescent="0.25">
      <c r="A13" s="295" t="s">
        <v>227</v>
      </c>
      <c r="B13" s="236" t="s">
        <v>217</v>
      </c>
      <c r="C13" s="234" t="s">
        <v>212</v>
      </c>
      <c r="D13" s="221">
        <v>0.95</v>
      </c>
      <c r="E13" s="221">
        <v>0.95</v>
      </c>
      <c r="F13" s="77"/>
    </row>
    <row r="14" spans="1:11" s="59" customFormat="1" ht="89.25" customHeight="1" x14ac:dyDescent="0.25">
      <c r="A14" s="219" t="s">
        <v>55</v>
      </c>
      <c r="B14" s="220" t="s">
        <v>135</v>
      </c>
      <c r="C14" s="220" t="s">
        <v>136</v>
      </c>
      <c r="D14" s="220" t="s">
        <v>254</v>
      </c>
      <c r="E14" s="220" t="s">
        <v>238</v>
      </c>
      <c r="F14" s="77"/>
    </row>
    <row r="15" spans="1:11" s="59" customFormat="1" ht="222" customHeight="1" x14ac:dyDescent="0.25">
      <c r="A15" s="156" t="s">
        <v>56</v>
      </c>
      <c r="B15" s="157" t="s">
        <v>139</v>
      </c>
      <c r="C15" s="157" t="s">
        <v>138</v>
      </c>
      <c r="D15" s="221">
        <v>0.95</v>
      </c>
      <c r="E15" s="221">
        <v>0.95</v>
      </c>
      <c r="F15" s="77"/>
    </row>
    <row r="16" spans="1:11" s="59" customFormat="1" ht="246.75" customHeight="1" x14ac:dyDescent="0.25">
      <c r="A16" s="156" t="s">
        <v>57</v>
      </c>
      <c r="B16" s="157" t="s">
        <v>140</v>
      </c>
      <c r="C16" s="157" t="s">
        <v>138</v>
      </c>
      <c r="D16" s="221">
        <v>0.85</v>
      </c>
      <c r="E16" s="221">
        <v>0.85</v>
      </c>
      <c r="F16" s="77"/>
    </row>
    <row r="17" spans="1:8" s="59" customFormat="1" ht="72" hidden="1" customHeight="1" x14ac:dyDescent="0.25">
      <c r="A17" s="152" t="s">
        <v>59</v>
      </c>
      <c r="B17" s="151" t="s">
        <v>135</v>
      </c>
      <c r="C17" s="151" t="s">
        <v>136</v>
      </c>
      <c r="D17" s="151" t="s">
        <v>254</v>
      </c>
      <c r="E17" s="151" t="s">
        <v>254</v>
      </c>
      <c r="F17" s="77"/>
    </row>
    <row r="18" spans="1:8" s="59" customFormat="1" ht="174" hidden="1" customHeight="1" x14ac:dyDescent="0.25">
      <c r="A18" s="163" t="s">
        <v>60</v>
      </c>
      <c r="B18" s="154" t="s">
        <v>233</v>
      </c>
      <c r="C18" s="154" t="s">
        <v>234</v>
      </c>
      <c r="D18" s="154"/>
      <c r="E18" s="155"/>
      <c r="F18" s="77"/>
    </row>
    <row r="19" spans="1:8" s="59" customFormat="1" ht="217.5" hidden="1" customHeight="1" x14ac:dyDescent="0.25">
      <c r="A19" s="163" t="s">
        <v>61</v>
      </c>
      <c r="B19" s="154" t="s">
        <v>235</v>
      </c>
      <c r="C19" s="154" t="s">
        <v>234</v>
      </c>
      <c r="D19" s="154"/>
      <c r="E19" s="155"/>
      <c r="F19" s="77"/>
    </row>
    <row r="20" spans="1:8" s="59" customFormat="1" ht="77.25" customHeight="1" x14ac:dyDescent="0.25">
      <c r="A20" s="152" t="s">
        <v>62</v>
      </c>
      <c r="B20" s="151" t="s">
        <v>135</v>
      </c>
      <c r="C20" s="151" t="s">
        <v>136</v>
      </c>
      <c r="D20" s="151" t="s">
        <v>254</v>
      </c>
      <c r="E20" s="151" t="s">
        <v>238</v>
      </c>
      <c r="F20" s="77"/>
    </row>
    <row r="21" spans="1:8" s="59" customFormat="1" ht="166.5" customHeight="1" x14ac:dyDescent="0.25">
      <c r="A21" s="232" t="s">
        <v>228</v>
      </c>
      <c r="B21" s="237" t="s">
        <v>218</v>
      </c>
      <c r="C21" s="234" t="s">
        <v>212</v>
      </c>
      <c r="D21" s="221">
        <v>0.4</v>
      </c>
      <c r="E21" s="221">
        <v>0.45</v>
      </c>
      <c r="F21" s="77"/>
    </row>
    <row r="22" spans="1:8" s="59" customFormat="1" ht="226.5" customHeight="1" x14ac:dyDescent="0.25">
      <c r="A22" s="163" t="s">
        <v>63</v>
      </c>
      <c r="B22" s="159" t="s">
        <v>141</v>
      </c>
      <c r="C22" s="159" t="s">
        <v>137</v>
      </c>
      <c r="D22" s="221">
        <v>0.4</v>
      </c>
      <c r="E22" s="221">
        <v>0.4</v>
      </c>
      <c r="F22" s="77"/>
    </row>
    <row r="23" spans="1:8" s="77" customFormat="1" ht="65.25" customHeight="1" x14ac:dyDescent="0.25">
      <c r="A23" s="152" t="s">
        <v>64</v>
      </c>
      <c r="B23" s="151" t="s">
        <v>135</v>
      </c>
      <c r="C23" s="151" t="s">
        <v>136</v>
      </c>
      <c r="D23" s="151" t="s">
        <v>254</v>
      </c>
      <c r="E23" s="151" t="s">
        <v>238</v>
      </c>
    </row>
    <row r="24" spans="1:8" s="59" customFormat="1" ht="193.5" customHeight="1" x14ac:dyDescent="0.25">
      <c r="A24" s="153" t="s">
        <v>65</v>
      </c>
      <c r="B24" s="154" t="s">
        <v>142</v>
      </c>
      <c r="C24" s="154" t="s">
        <v>138</v>
      </c>
      <c r="D24" s="159">
        <v>2500</v>
      </c>
      <c r="E24" s="144">
        <v>3000</v>
      </c>
      <c r="F24" s="77"/>
    </row>
    <row r="25" spans="1:8" s="59" customFormat="1" ht="240.75" customHeight="1" x14ac:dyDescent="0.25">
      <c r="A25" s="153" t="s">
        <v>66</v>
      </c>
      <c r="B25" s="154" t="s">
        <v>143</v>
      </c>
      <c r="C25" s="154" t="s">
        <v>138</v>
      </c>
      <c r="D25" s="221">
        <v>0.4</v>
      </c>
      <c r="E25" s="221">
        <v>0.45</v>
      </c>
      <c r="F25" s="77"/>
    </row>
    <row r="26" spans="1:8" s="59" customFormat="1" ht="267.75" customHeight="1" x14ac:dyDescent="0.25">
      <c r="A26" s="153" t="s">
        <v>67</v>
      </c>
      <c r="B26" s="154" t="s">
        <v>144</v>
      </c>
      <c r="C26" s="154" t="s">
        <v>138</v>
      </c>
      <c r="D26" s="221">
        <v>0.6</v>
      </c>
      <c r="E26" s="221">
        <v>0.65</v>
      </c>
      <c r="F26" s="77"/>
    </row>
    <row r="27" spans="1:8" s="59" customFormat="1" ht="56.45" customHeight="1" x14ac:dyDescent="0.25">
      <c r="A27" s="152" t="s">
        <v>69</v>
      </c>
      <c r="B27" s="151" t="s">
        <v>135</v>
      </c>
      <c r="C27" s="151" t="s">
        <v>136</v>
      </c>
      <c r="D27" s="151" t="s">
        <v>254</v>
      </c>
      <c r="E27" s="151" t="s">
        <v>238</v>
      </c>
      <c r="F27" s="77"/>
    </row>
    <row r="28" spans="1:8" s="59" customFormat="1" ht="197.25" customHeight="1" x14ac:dyDescent="0.25">
      <c r="A28" s="294" t="s">
        <v>70</v>
      </c>
      <c r="B28" s="157" t="s">
        <v>219</v>
      </c>
      <c r="C28" s="157" t="s">
        <v>138</v>
      </c>
      <c r="D28" s="159">
        <v>2.48</v>
      </c>
      <c r="E28" s="159">
        <v>2.48</v>
      </c>
      <c r="F28" s="77"/>
    </row>
    <row r="29" spans="1:8" s="59" customFormat="1" ht="61.15" customHeight="1" x14ac:dyDescent="0.25">
      <c r="A29" s="152" t="s">
        <v>71</v>
      </c>
      <c r="B29" s="151" t="s">
        <v>135</v>
      </c>
      <c r="C29" s="151" t="s">
        <v>136</v>
      </c>
      <c r="D29" s="151" t="s">
        <v>254</v>
      </c>
      <c r="E29" s="151" t="s">
        <v>238</v>
      </c>
      <c r="F29" s="77"/>
    </row>
    <row r="30" spans="1:8" s="59" customFormat="1" ht="220.5" customHeight="1" x14ac:dyDescent="0.25">
      <c r="A30" s="294" t="s">
        <v>72</v>
      </c>
      <c r="B30" s="157" t="s">
        <v>145</v>
      </c>
      <c r="C30" s="159" t="s">
        <v>146</v>
      </c>
      <c r="D30" s="223">
        <v>2027</v>
      </c>
      <c r="E30" s="244">
        <f>1147560/704</f>
        <v>1630.0568181818182</v>
      </c>
      <c r="F30" s="269"/>
    </row>
    <row r="31" spans="1:8" s="59" customFormat="1" ht="220.5" customHeight="1" x14ac:dyDescent="0.25">
      <c r="A31" s="294" t="s">
        <v>73</v>
      </c>
      <c r="B31" s="157" t="s">
        <v>147</v>
      </c>
      <c r="C31" s="159" t="s">
        <v>146</v>
      </c>
      <c r="D31" s="255">
        <f>'Anexo_1.1_Limites Estratégicos'!K15</f>
        <v>0.48786653356119186</v>
      </c>
      <c r="E31" s="222">
        <v>0.58899999999999997</v>
      </c>
      <c r="F31" s="270"/>
      <c r="G31" s="254"/>
      <c r="H31" s="254"/>
    </row>
    <row r="32" spans="1:8" s="59" customFormat="1" ht="220.5" customHeight="1" x14ac:dyDescent="0.25">
      <c r="A32" s="294" t="s">
        <v>74</v>
      </c>
      <c r="B32" s="159" t="s">
        <v>179</v>
      </c>
      <c r="C32" s="159" t="s">
        <v>148</v>
      </c>
      <c r="D32" s="223">
        <v>4</v>
      </c>
      <c r="E32" s="223">
        <v>4</v>
      </c>
      <c r="F32" s="77"/>
    </row>
    <row r="33" spans="1:15" s="59" customFormat="1" ht="220.5" customHeight="1" x14ac:dyDescent="0.25">
      <c r="A33" s="294" t="s">
        <v>75</v>
      </c>
      <c r="B33" s="157" t="s">
        <v>149</v>
      </c>
      <c r="C33" s="159" t="s">
        <v>148</v>
      </c>
      <c r="D33" s="266">
        <v>0.20599999999999999</v>
      </c>
      <c r="E33" s="221">
        <v>0.17</v>
      </c>
      <c r="F33" s="77"/>
    </row>
    <row r="34" spans="1:15" s="59" customFormat="1" ht="220.5" customHeight="1" x14ac:dyDescent="0.25">
      <c r="A34" s="294" t="s">
        <v>76</v>
      </c>
      <c r="B34" s="157" t="s">
        <v>150</v>
      </c>
      <c r="C34" s="159" t="s">
        <v>148</v>
      </c>
      <c r="D34" s="267">
        <v>0.39400000000000002</v>
      </c>
      <c r="E34" s="268">
        <v>0.33800000000000002</v>
      </c>
      <c r="F34" s="77"/>
    </row>
    <row r="35" spans="1:15" s="59" customFormat="1" ht="60" customHeight="1" x14ac:dyDescent="0.25">
      <c r="A35" s="152" t="s">
        <v>78</v>
      </c>
      <c r="B35" s="151" t="s">
        <v>135</v>
      </c>
      <c r="C35" s="151" t="s">
        <v>136</v>
      </c>
      <c r="D35" s="151" t="s">
        <v>254</v>
      </c>
      <c r="E35" s="151" t="s">
        <v>238</v>
      </c>
      <c r="F35" s="77"/>
    </row>
    <row r="36" spans="1:15" s="59" customFormat="1" ht="264" customHeight="1" x14ac:dyDescent="0.25">
      <c r="A36" s="294" t="s">
        <v>79</v>
      </c>
      <c r="B36" s="157" t="s">
        <v>151</v>
      </c>
      <c r="C36" s="157" t="s">
        <v>138</v>
      </c>
      <c r="D36" s="144">
        <v>16</v>
      </c>
      <c r="E36" s="158">
        <v>20</v>
      </c>
      <c r="F36" s="77"/>
    </row>
    <row r="37" spans="1:15" s="59" customFormat="1" ht="264" customHeight="1" x14ac:dyDescent="0.25">
      <c r="A37" s="156" t="s">
        <v>80</v>
      </c>
      <c r="B37" s="157" t="s">
        <v>152</v>
      </c>
      <c r="C37" s="157" t="s">
        <v>138</v>
      </c>
      <c r="D37" s="221">
        <v>0.85</v>
      </c>
      <c r="E37" s="221">
        <v>0.9</v>
      </c>
      <c r="F37" s="77"/>
    </row>
    <row r="38" spans="1:15" s="59" customFormat="1" ht="76.5" customHeight="1" x14ac:dyDescent="0.25">
      <c r="A38" s="152" t="s">
        <v>81</v>
      </c>
      <c r="B38" s="151" t="s">
        <v>135</v>
      </c>
      <c r="C38" s="151" t="s">
        <v>136</v>
      </c>
      <c r="D38" s="151" t="s">
        <v>254</v>
      </c>
      <c r="E38" s="151" t="s">
        <v>238</v>
      </c>
      <c r="F38" s="77"/>
    </row>
    <row r="39" spans="1:15" s="59" customFormat="1" ht="270" customHeight="1" x14ac:dyDescent="0.25">
      <c r="A39" s="294" t="s">
        <v>82</v>
      </c>
      <c r="B39" s="157" t="s">
        <v>153</v>
      </c>
      <c r="C39" s="157" t="s">
        <v>137</v>
      </c>
      <c r="D39" s="221">
        <v>0.9</v>
      </c>
      <c r="E39" s="221">
        <v>0.9</v>
      </c>
      <c r="F39" s="77"/>
    </row>
    <row r="40" spans="1:15" s="59" customFormat="1" ht="127.5" customHeight="1" x14ac:dyDescent="0.25">
      <c r="A40" s="152" t="s">
        <v>83</v>
      </c>
      <c r="B40" s="151" t="s">
        <v>135</v>
      </c>
      <c r="C40" s="151" t="s">
        <v>136</v>
      </c>
      <c r="D40" s="151" t="s">
        <v>254</v>
      </c>
      <c r="E40" s="151" t="s">
        <v>238</v>
      </c>
      <c r="F40" s="77"/>
    </row>
    <row r="41" spans="1:15" s="59" customFormat="1" ht="264.75" customHeight="1" x14ac:dyDescent="0.25">
      <c r="A41" s="294" t="s">
        <v>84</v>
      </c>
      <c r="B41" s="157" t="s">
        <v>154</v>
      </c>
      <c r="C41" s="157" t="s">
        <v>138</v>
      </c>
      <c r="D41" s="265">
        <f>'[1]Indicadores e Metas'!$E$37</f>
        <v>0.55000000000000004</v>
      </c>
      <c r="E41" s="221">
        <v>0.9</v>
      </c>
      <c r="F41" s="271"/>
      <c r="G41" s="77"/>
      <c r="H41" s="77"/>
      <c r="I41" s="77"/>
      <c r="J41" s="77"/>
      <c r="K41" s="77"/>
      <c r="L41" s="77"/>
      <c r="M41" s="77"/>
      <c r="N41" s="77"/>
      <c r="O41" s="77"/>
    </row>
    <row r="42" spans="1:15" s="60" customFormat="1" ht="30.75" customHeight="1" x14ac:dyDescent="0.4">
      <c r="A42" s="160"/>
      <c r="B42" s="161"/>
      <c r="C42" s="161"/>
      <c r="D42" s="161"/>
      <c r="E42" s="162"/>
      <c r="F42" s="63"/>
    </row>
    <row r="43" spans="1:15" ht="12" customHeight="1" x14ac:dyDescent="0.3">
      <c r="A43" s="61"/>
      <c r="B43" s="62"/>
      <c r="C43" s="62"/>
      <c r="D43" s="62"/>
      <c r="E43" s="61"/>
    </row>
    <row r="58" spans="2:6" x14ac:dyDescent="0.3">
      <c r="B58" s="34"/>
      <c r="C58" s="34"/>
      <c r="D58" s="34"/>
      <c r="F58" s="34"/>
    </row>
    <row r="59" spans="2:6" x14ac:dyDescent="0.3">
      <c r="B59" s="34"/>
      <c r="C59" s="34"/>
      <c r="D59" s="34"/>
      <c r="F59" s="34"/>
    </row>
    <row r="60" spans="2:6" x14ac:dyDescent="0.3">
      <c r="B60" s="34"/>
      <c r="C60" s="34"/>
      <c r="D60" s="34"/>
      <c r="F60" s="34"/>
    </row>
    <row r="61" spans="2:6" x14ac:dyDescent="0.3">
      <c r="B61" s="34"/>
      <c r="C61" s="34"/>
      <c r="D61" s="34"/>
      <c r="F61" s="34"/>
    </row>
    <row r="62" spans="2:6" x14ac:dyDescent="0.3">
      <c r="B62" s="34"/>
      <c r="C62" s="34"/>
      <c r="D62" s="34"/>
      <c r="F62" s="34"/>
    </row>
    <row r="63" spans="2:6" x14ac:dyDescent="0.3">
      <c r="B63" s="34"/>
      <c r="C63" s="34"/>
      <c r="D63" s="34"/>
      <c r="F63" s="34"/>
    </row>
    <row r="64" spans="2:6" x14ac:dyDescent="0.3">
      <c r="B64" s="34"/>
      <c r="C64" s="34"/>
      <c r="D64" s="34"/>
      <c r="F64" s="34"/>
    </row>
    <row r="65" spans="2:6" x14ac:dyDescent="0.3">
      <c r="B65" s="34"/>
      <c r="C65" s="34"/>
      <c r="D65" s="34"/>
      <c r="F65" s="34"/>
    </row>
    <row r="66" spans="2:6" x14ac:dyDescent="0.3">
      <c r="B66" s="34"/>
      <c r="C66" s="34"/>
      <c r="D66" s="34"/>
      <c r="F66" s="34"/>
    </row>
    <row r="67" spans="2:6" x14ac:dyDescent="0.3">
      <c r="B67" s="34"/>
      <c r="C67" s="34"/>
      <c r="D67" s="34"/>
      <c r="F67" s="34"/>
    </row>
    <row r="68" spans="2:6" x14ac:dyDescent="0.3">
      <c r="B68" s="34"/>
      <c r="C68" s="34"/>
      <c r="D68" s="34"/>
      <c r="F68" s="34"/>
    </row>
    <row r="69" spans="2:6" x14ac:dyDescent="0.3">
      <c r="B69" s="34"/>
      <c r="C69" s="34"/>
      <c r="D69" s="34"/>
      <c r="F69" s="34"/>
    </row>
    <row r="70" spans="2:6" x14ac:dyDescent="0.3">
      <c r="B70" s="34"/>
      <c r="C70" s="34"/>
      <c r="D70" s="34"/>
      <c r="F70" s="34"/>
    </row>
    <row r="71" spans="2:6" x14ac:dyDescent="0.3">
      <c r="B71" s="34"/>
      <c r="C71" s="34"/>
      <c r="D71" s="34"/>
      <c r="F71" s="34"/>
    </row>
    <row r="72" spans="2:6" x14ac:dyDescent="0.3">
      <c r="B72" s="34"/>
      <c r="C72" s="34"/>
      <c r="D72" s="34"/>
      <c r="F72" s="34"/>
    </row>
    <row r="73" spans="2:6" x14ac:dyDescent="0.3">
      <c r="B73" s="34"/>
      <c r="C73" s="34"/>
      <c r="D73" s="34"/>
      <c r="F73" s="34"/>
    </row>
    <row r="74" spans="2:6" x14ac:dyDescent="0.3">
      <c r="B74" s="34"/>
      <c r="C74" s="34"/>
      <c r="D74" s="34"/>
      <c r="F74" s="34"/>
    </row>
    <row r="75" spans="2:6" x14ac:dyDescent="0.3">
      <c r="B75" s="34"/>
      <c r="C75" s="34"/>
      <c r="D75" s="34"/>
      <c r="F75" s="34"/>
    </row>
    <row r="76" spans="2:6" x14ac:dyDescent="0.3">
      <c r="B76" s="34"/>
      <c r="C76" s="34"/>
      <c r="D76" s="34"/>
      <c r="F76" s="34"/>
    </row>
    <row r="77" spans="2:6" x14ac:dyDescent="0.3">
      <c r="B77" s="34"/>
      <c r="C77" s="34"/>
      <c r="D77" s="34"/>
      <c r="F77" s="34"/>
    </row>
    <row r="78" spans="2:6" x14ac:dyDescent="0.3">
      <c r="B78" s="34"/>
      <c r="C78" s="34"/>
      <c r="D78" s="34"/>
      <c r="F78" s="34"/>
    </row>
    <row r="79" spans="2:6" x14ac:dyDescent="0.3">
      <c r="B79" s="34"/>
      <c r="C79" s="34"/>
      <c r="D79" s="34"/>
      <c r="F79" s="34"/>
    </row>
    <row r="80" spans="2:6" x14ac:dyDescent="0.3">
      <c r="B80" s="34"/>
      <c r="C80" s="34"/>
      <c r="D80" s="34"/>
      <c r="F80" s="34"/>
    </row>
    <row r="81" spans="2:6" x14ac:dyDescent="0.3">
      <c r="B81" s="34"/>
      <c r="C81" s="34"/>
      <c r="D81" s="34"/>
      <c r="F81" s="34"/>
    </row>
    <row r="82" spans="2:6" x14ac:dyDescent="0.3">
      <c r="B82" s="34"/>
      <c r="C82" s="34"/>
      <c r="D82" s="34"/>
      <c r="F82" s="34"/>
    </row>
    <row r="83" spans="2:6" x14ac:dyDescent="0.3">
      <c r="B83" s="34"/>
      <c r="C83" s="34"/>
      <c r="D83" s="34"/>
      <c r="F83" s="34"/>
    </row>
    <row r="84" spans="2:6" x14ac:dyDescent="0.3">
      <c r="B84" s="34"/>
      <c r="C84" s="34"/>
      <c r="D84" s="34"/>
      <c r="F84" s="34"/>
    </row>
    <row r="85" spans="2:6" x14ac:dyDescent="0.3">
      <c r="B85" s="34"/>
      <c r="C85" s="34"/>
      <c r="D85" s="34"/>
      <c r="F85" s="34"/>
    </row>
    <row r="86" spans="2:6" x14ac:dyDescent="0.3">
      <c r="B86" s="34"/>
      <c r="C86" s="34"/>
      <c r="D86" s="34"/>
      <c r="F86" s="34"/>
    </row>
    <row r="87" spans="2:6" x14ac:dyDescent="0.3">
      <c r="B87" s="34"/>
      <c r="C87" s="34"/>
      <c r="D87" s="34"/>
      <c r="F87" s="34"/>
    </row>
    <row r="88" spans="2:6" x14ac:dyDescent="0.3">
      <c r="B88" s="34"/>
      <c r="C88" s="34"/>
      <c r="D88" s="34"/>
      <c r="F88" s="34"/>
    </row>
    <row r="89" spans="2:6" x14ac:dyDescent="0.3">
      <c r="B89" s="34"/>
      <c r="C89" s="34"/>
      <c r="D89" s="34"/>
      <c r="F89" s="34"/>
    </row>
    <row r="90" spans="2:6" x14ac:dyDescent="0.3">
      <c r="B90" s="34"/>
      <c r="C90" s="34"/>
      <c r="D90" s="34"/>
      <c r="F90" s="34"/>
    </row>
    <row r="91" spans="2:6" x14ac:dyDescent="0.3">
      <c r="B91" s="34"/>
      <c r="C91" s="34"/>
      <c r="D91" s="34"/>
      <c r="F91" s="34"/>
    </row>
    <row r="92" spans="2:6" x14ac:dyDescent="0.3">
      <c r="B92" s="34"/>
      <c r="C92" s="34"/>
      <c r="D92" s="34"/>
      <c r="F92" s="34"/>
    </row>
    <row r="93" spans="2:6" x14ac:dyDescent="0.3">
      <c r="B93" s="34"/>
      <c r="C93" s="34"/>
      <c r="D93" s="34"/>
      <c r="F93" s="34"/>
    </row>
    <row r="94" spans="2:6" x14ac:dyDescent="0.3">
      <c r="B94" s="34"/>
      <c r="C94" s="34"/>
      <c r="D94" s="34"/>
      <c r="F94" s="34"/>
    </row>
    <row r="95" spans="2:6" x14ac:dyDescent="0.3">
      <c r="B95" s="34"/>
      <c r="C95" s="34"/>
      <c r="D95" s="34"/>
      <c r="F95" s="34"/>
    </row>
    <row r="96" spans="2:6" x14ac:dyDescent="0.3">
      <c r="B96" s="34"/>
      <c r="C96" s="34"/>
      <c r="D96" s="34"/>
      <c r="F96" s="34"/>
    </row>
    <row r="97" spans="2:6" x14ac:dyDescent="0.3">
      <c r="B97" s="34"/>
      <c r="C97" s="34"/>
      <c r="D97" s="34"/>
      <c r="F97" s="34"/>
    </row>
    <row r="98" spans="2:6" x14ac:dyDescent="0.3">
      <c r="B98" s="34"/>
      <c r="C98" s="34"/>
      <c r="D98" s="34"/>
      <c r="F98" s="34"/>
    </row>
    <row r="99" spans="2:6" x14ac:dyDescent="0.3">
      <c r="B99" s="34"/>
      <c r="C99" s="34"/>
      <c r="D99" s="34"/>
      <c r="F99" s="34"/>
    </row>
    <row r="100" spans="2:6" x14ac:dyDescent="0.3">
      <c r="B100" s="34"/>
      <c r="C100" s="34"/>
      <c r="D100" s="34"/>
      <c r="F100" s="34"/>
    </row>
    <row r="101" spans="2:6" x14ac:dyDescent="0.3">
      <c r="B101" s="34"/>
      <c r="C101" s="34"/>
      <c r="D101" s="34"/>
      <c r="F101" s="34"/>
    </row>
    <row r="102" spans="2:6" x14ac:dyDescent="0.3">
      <c r="B102" s="34"/>
      <c r="C102" s="34"/>
      <c r="D102" s="34"/>
      <c r="F102" s="34"/>
    </row>
    <row r="103" spans="2:6" x14ac:dyDescent="0.3">
      <c r="B103" s="34"/>
      <c r="C103" s="34"/>
      <c r="D103" s="34"/>
      <c r="F103" s="34"/>
    </row>
    <row r="104" spans="2:6" x14ac:dyDescent="0.3">
      <c r="B104" s="34"/>
      <c r="C104" s="34"/>
      <c r="D104" s="34"/>
      <c r="F104" s="34"/>
    </row>
    <row r="105" spans="2:6" x14ac:dyDescent="0.3">
      <c r="B105" s="34"/>
      <c r="C105" s="34"/>
      <c r="D105" s="34"/>
      <c r="F105" s="34"/>
    </row>
    <row r="106" spans="2:6" x14ac:dyDescent="0.3">
      <c r="B106" s="34"/>
      <c r="C106" s="34"/>
      <c r="D106" s="34"/>
      <c r="F106" s="34"/>
    </row>
    <row r="107" spans="2:6" x14ac:dyDescent="0.3">
      <c r="B107" s="34"/>
      <c r="C107" s="34"/>
      <c r="D107" s="34"/>
      <c r="F107" s="34"/>
    </row>
    <row r="108" spans="2:6" x14ac:dyDescent="0.3">
      <c r="B108" s="34"/>
      <c r="C108" s="34"/>
      <c r="D108" s="34"/>
      <c r="F108" s="34"/>
    </row>
    <row r="109" spans="2:6" x14ac:dyDescent="0.3">
      <c r="B109" s="34"/>
      <c r="C109" s="34"/>
      <c r="D109" s="34"/>
      <c r="F109" s="34"/>
    </row>
    <row r="110" spans="2:6" x14ac:dyDescent="0.3">
      <c r="B110" s="34"/>
      <c r="C110" s="34"/>
      <c r="D110" s="34"/>
      <c r="F110" s="34"/>
    </row>
    <row r="111" spans="2:6" x14ac:dyDescent="0.3">
      <c r="B111" s="34"/>
      <c r="C111" s="34"/>
      <c r="D111" s="34"/>
      <c r="F111" s="34"/>
    </row>
    <row r="112" spans="2:6" x14ac:dyDescent="0.3">
      <c r="B112" s="34"/>
      <c r="C112" s="34"/>
      <c r="D112" s="34"/>
      <c r="F112" s="34"/>
    </row>
    <row r="113" spans="2:6" x14ac:dyDescent="0.3">
      <c r="B113" s="34"/>
      <c r="C113" s="34"/>
      <c r="D113" s="34"/>
      <c r="F113" s="34"/>
    </row>
    <row r="114" spans="2:6" x14ac:dyDescent="0.3">
      <c r="B114" s="34"/>
      <c r="C114" s="34"/>
      <c r="D114" s="34"/>
      <c r="F114" s="34"/>
    </row>
    <row r="115" spans="2:6" x14ac:dyDescent="0.3">
      <c r="B115" s="34"/>
      <c r="C115" s="34"/>
      <c r="D115" s="34"/>
      <c r="F115" s="34"/>
    </row>
    <row r="116" spans="2:6" x14ac:dyDescent="0.3">
      <c r="B116" s="34"/>
      <c r="C116" s="34"/>
      <c r="D116" s="34"/>
      <c r="F116" s="34"/>
    </row>
    <row r="117" spans="2:6" x14ac:dyDescent="0.3">
      <c r="B117" s="34"/>
      <c r="C117" s="34"/>
      <c r="D117" s="34"/>
      <c r="F117" s="34"/>
    </row>
    <row r="118" spans="2:6" x14ac:dyDescent="0.3">
      <c r="B118" s="34"/>
      <c r="C118" s="34"/>
      <c r="D118" s="34"/>
      <c r="F118" s="34"/>
    </row>
    <row r="119" spans="2:6" x14ac:dyDescent="0.3">
      <c r="B119" s="34"/>
      <c r="C119" s="34"/>
      <c r="D119" s="34"/>
      <c r="F119" s="34"/>
    </row>
    <row r="120" spans="2:6" x14ac:dyDescent="0.3">
      <c r="B120" s="34"/>
      <c r="C120" s="34"/>
      <c r="D120" s="34"/>
      <c r="F120" s="34"/>
    </row>
    <row r="121" spans="2:6" x14ac:dyDescent="0.3">
      <c r="B121" s="34"/>
      <c r="C121" s="34"/>
      <c r="D121" s="34"/>
      <c r="F121" s="34"/>
    </row>
    <row r="122" spans="2:6" x14ac:dyDescent="0.3">
      <c r="B122" s="34"/>
      <c r="C122" s="34"/>
      <c r="D122" s="34"/>
      <c r="F122" s="34"/>
    </row>
    <row r="123" spans="2:6" x14ac:dyDescent="0.3">
      <c r="B123" s="34"/>
      <c r="C123" s="34"/>
      <c r="D123" s="34"/>
      <c r="F123" s="34"/>
    </row>
    <row r="124" spans="2:6" x14ac:dyDescent="0.3">
      <c r="B124" s="34"/>
      <c r="C124" s="34"/>
      <c r="D124" s="34"/>
      <c r="F124" s="34"/>
    </row>
    <row r="125" spans="2:6" x14ac:dyDescent="0.3">
      <c r="B125" s="34"/>
      <c r="C125" s="34"/>
      <c r="D125" s="34"/>
      <c r="F125" s="34"/>
    </row>
    <row r="126" spans="2:6" x14ac:dyDescent="0.3">
      <c r="B126" s="34"/>
      <c r="C126" s="34"/>
      <c r="D126" s="34"/>
      <c r="F126" s="34"/>
    </row>
    <row r="127" spans="2:6" x14ac:dyDescent="0.3">
      <c r="B127" s="34"/>
      <c r="C127" s="34"/>
      <c r="D127" s="34"/>
      <c r="F127" s="34"/>
    </row>
    <row r="128" spans="2:6" x14ac:dyDescent="0.3">
      <c r="B128" s="34"/>
      <c r="C128" s="34"/>
      <c r="D128" s="34"/>
      <c r="F128" s="34"/>
    </row>
    <row r="129" spans="2:6" x14ac:dyDescent="0.3">
      <c r="B129" s="34"/>
      <c r="C129" s="34"/>
      <c r="D129" s="34"/>
      <c r="F129" s="34"/>
    </row>
    <row r="130" spans="2:6" x14ac:dyDescent="0.3">
      <c r="B130" s="34"/>
      <c r="C130" s="34"/>
      <c r="D130" s="34"/>
      <c r="F130" s="34"/>
    </row>
    <row r="131" spans="2:6" x14ac:dyDescent="0.3">
      <c r="B131" s="34"/>
      <c r="C131" s="34"/>
      <c r="D131" s="34"/>
      <c r="F131" s="34"/>
    </row>
    <row r="132" spans="2:6" x14ac:dyDescent="0.3">
      <c r="B132" s="34"/>
      <c r="C132" s="34"/>
      <c r="D132" s="34"/>
      <c r="F132" s="34"/>
    </row>
    <row r="133" spans="2:6" x14ac:dyDescent="0.3">
      <c r="B133" s="34"/>
      <c r="C133" s="34"/>
      <c r="D133" s="34"/>
      <c r="F133" s="34"/>
    </row>
    <row r="134" spans="2:6" x14ac:dyDescent="0.3">
      <c r="B134" s="34"/>
      <c r="C134" s="34"/>
      <c r="D134" s="34"/>
      <c r="F134" s="34"/>
    </row>
    <row r="135" spans="2:6" x14ac:dyDescent="0.3">
      <c r="B135" s="34"/>
      <c r="C135" s="34"/>
      <c r="D135" s="34"/>
      <c r="F135" s="34"/>
    </row>
    <row r="136" spans="2:6" x14ac:dyDescent="0.3">
      <c r="B136" s="34"/>
      <c r="C136" s="34"/>
      <c r="D136" s="34"/>
      <c r="F136" s="34"/>
    </row>
    <row r="137" spans="2:6" x14ac:dyDescent="0.3">
      <c r="B137" s="34"/>
      <c r="C137" s="34"/>
      <c r="D137" s="34"/>
      <c r="F137" s="34"/>
    </row>
    <row r="138" spans="2:6" x14ac:dyDescent="0.3">
      <c r="B138" s="34"/>
      <c r="C138" s="34"/>
      <c r="D138" s="34"/>
      <c r="F138" s="34"/>
    </row>
    <row r="139" spans="2:6" x14ac:dyDescent="0.3">
      <c r="B139" s="34"/>
      <c r="C139" s="34"/>
      <c r="D139" s="34"/>
      <c r="F139" s="34"/>
    </row>
    <row r="140" spans="2:6" x14ac:dyDescent="0.3">
      <c r="B140" s="34"/>
      <c r="C140" s="34"/>
      <c r="D140" s="34"/>
      <c r="F140" s="34"/>
    </row>
    <row r="141" spans="2:6" x14ac:dyDescent="0.3">
      <c r="B141" s="34"/>
      <c r="C141" s="34"/>
      <c r="D141" s="34"/>
      <c r="F141" s="34"/>
    </row>
    <row r="142" spans="2:6" x14ac:dyDescent="0.3">
      <c r="B142" s="34"/>
      <c r="C142" s="34"/>
      <c r="D142" s="34"/>
      <c r="F142" s="34"/>
    </row>
    <row r="143" spans="2:6" x14ac:dyDescent="0.3">
      <c r="B143" s="34"/>
      <c r="C143" s="34"/>
      <c r="D143" s="34"/>
      <c r="F143" s="34"/>
    </row>
    <row r="144" spans="2:6" x14ac:dyDescent="0.3">
      <c r="B144" s="34"/>
      <c r="C144" s="34"/>
      <c r="D144" s="34"/>
      <c r="F144" s="34"/>
    </row>
    <row r="145" spans="2:6" x14ac:dyDescent="0.3">
      <c r="B145" s="34"/>
      <c r="C145" s="34"/>
      <c r="D145" s="34"/>
      <c r="F145" s="34"/>
    </row>
    <row r="146" spans="2:6" x14ac:dyDescent="0.3">
      <c r="B146" s="34"/>
      <c r="C146" s="34"/>
      <c r="D146" s="34"/>
      <c r="F146" s="34"/>
    </row>
    <row r="147" spans="2:6" x14ac:dyDescent="0.3">
      <c r="B147" s="34"/>
      <c r="C147" s="34"/>
      <c r="D147" s="34"/>
      <c r="F147" s="34"/>
    </row>
    <row r="148" spans="2:6" x14ac:dyDescent="0.3">
      <c r="B148" s="34"/>
      <c r="C148" s="34"/>
      <c r="D148" s="34"/>
      <c r="F148" s="34"/>
    </row>
    <row r="149" spans="2:6" x14ac:dyDescent="0.3">
      <c r="B149" s="34"/>
      <c r="C149" s="34"/>
      <c r="D149" s="34"/>
      <c r="F149" s="34"/>
    </row>
    <row r="150" spans="2:6" x14ac:dyDescent="0.3">
      <c r="B150" s="34"/>
      <c r="C150" s="34"/>
      <c r="D150" s="34"/>
      <c r="F150" s="34"/>
    </row>
    <row r="151" spans="2:6" x14ac:dyDescent="0.3">
      <c r="B151" s="34"/>
      <c r="C151" s="34"/>
      <c r="D151" s="34"/>
      <c r="F151" s="34"/>
    </row>
    <row r="152" spans="2:6" x14ac:dyDescent="0.3">
      <c r="B152" s="34"/>
      <c r="C152" s="34"/>
      <c r="D152" s="34"/>
      <c r="F152" s="34"/>
    </row>
    <row r="153" spans="2:6" x14ac:dyDescent="0.3">
      <c r="B153" s="34"/>
      <c r="C153" s="34"/>
      <c r="D153" s="34"/>
      <c r="F153" s="34"/>
    </row>
    <row r="154" spans="2:6" x14ac:dyDescent="0.3">
      <c r="B154" s="34"/>
      <c r="C154" s="34"/>
      <c r="D154" s="34"/>
      <c r="F154" s="34"/>
    </row>
    <row r="155" spans="2:6" x14ac:dyDescent="0.3">
      <c r="B155" s="34"/>
      <c r="C155" s="34"/>
      <c r="D155" s="34"/>
      <c r="F155" s="34"/>
    </row>
    <row r="156" spans="2:6" x14ac:dyDescent="0.3">
      <c r="B156" s="34"/>
      <c r="C156" s="34"/>
      <c r="D156" s="34"/>
      <c r="F156" s="34"/>
    </row>
    <row r="157" spans="2:6" x14ac:dyDescent="0.3">
      <c r="B157" s="34"/>
      <c r="C157" s="34"/>
      <c r="D157" s="34"/>
      <c r="F157" s="34"/>
    </row>
    <row r="158" spans="2:6" x14ac:dyDescent="0.3">
      <c r="B158" s="34"/>
      <c r="C158" s="34"/>
      <c r="D158" s="34"/>
      <c r="F158" s="34"/>
    </row>
    <row r="159" spans="2:6" x14ac:dyDescent="0.3">
      <c r="B159" s="34"/>
      <c r="C159" s="34"/>
      <c r="D159" s="34"/>
      <c r="F159" s="34"/>
    </row>
    <row r="160" spans="2:6" x14ac:dyDescent="0.3">
      <c r="B160" s="34"/>
      <c r="C160" s="34"/>
      <c r="D160" s="34"/>
      <c r="F160" s="34"/>
    </row>
    <row r="161" spans="2:6" x14ac:dyDescent="0.3">
      <c r="B161" s="34"/>
      <c r="C161" s="34"/>
      <c r="D161" s="34"/>
      <c r="F161" s="34"/>
    </row>
    <row r="162" spans="2:6" x14ac:dyDescent="0.3">
      <c r="B162" s="34"/>
      <c r="C162" s="34"/>
      <c r="D162" s="34"/>
      <c r="F162" s="34"/>
    </row>
    <row r="163" spans="2:6" x14ac:dyDescent="0.3">
      <c r="B163" s="34"/>
      <c r="C163" s="34"/>
      <c r="D163" s="34"/>
      <c r="F163" s="34"/>
    </row>
    <row r="164" spans="2:6" x14ac:dyDescent="0.3">
      <c r="B164" s="34"/>
      <c r="C164" s="34"/>
      <c r="D164" s="34"/>
      <c r="F164" s="34"/>
    </row>
    <row r="165" spans="2:6" x14ac:dyDescent="0.3">
      <c r="B165" s="34"/>
      <c r="C165" s="34"/>
      <c r="D165" s="34"/>
      <c r="F165" s="34"/>
    </row>
    <row r="166" spans="2:6" x14ac:dyDescent="0.3">
      <c r="B166" s="34"/>
      <c r="C166" s="34"/>
      <c r="D166" s="34"/>
      <c r="F166" s="34"/>
    </row>
    <row r="167" spans="2:6" x14ac:dyDescent="0.3">
      <c r="B167" s="34"/>
      <c r="C167" s="34"/>
      <c r="D167" s="34"/>
      <c r="F167" s="34"/>
    </row>
    <row r="168" spans="2:6" x14ac:dyDescent="0.3">
      <c r="B168" s="34"/>
      <c r="C168" s="34"/>
      <c r="D168" s="34"/>
      <c r="F168" s="34"/>
    </row>
    <row r="169" spans="2:6" x14ac:dyDescent="0.3">
      <c r="B169" s="34"/>
      <c r="C169" s="34"/>
      <c r="D169" s="34"/>
      <c r="F169" s="34"/>
    </row>
    <row r="170" spans="2:6" x14ac:dyDescent="0.3">
      <c r="B170" s="34"/>
      <c r="C170" s="34"/>
      <c r="D170" s="34"/>
      <c r="F170" s="34"/>
    </row>
    <row r="171" spans="2:6" x14ac:dyDescent="0.3">
      <c r="B171" s="34"/>
      <c r="C171" s="34"/>
      <c r="D171" s="34"/>
      <c r="F171" s="34"/>
    </row>
    <row r="172" spans="2:6" x14ac:dyDescent="0.3">
      <c r="B172" s="34"/>
      <c r="C172" s="34"/>
      <c r="D172" s="34"/>
      <c r="F172" s="34"/>
    </row>
    <row r="173" spans="2:6" x14ac:dyDescent="0.3">
      <c r="B173" s="34"/>
      <c r="C173" s="34"/>
      <c r="D173" s="34"/>
      <c r="F173" s="34"/>
    </row>
    <row r="174" spans="2:6" x14ac:dyDescent="0.3">
      <c r="B174" s="34"/>
      <c r="C174" s="34"/>
      <c r="D174" s="34"/>
      <c r="F174" s="34"/>
    </row>
    <row r="175" spans="2:6" x14ac:dyDescent="0.3">
      <c r="B175" s="34"/>
      <c r="C175" s="34"/>
      <c r="D175" s="34"/>
      <c r="F175" s="34"/>
    </row>
    <row r="176" spans="2:6" x14ac:dyDescent="0.3">
      <c r="B176" s="34"/>
      <c r="C176" s="34"/>
      <c r="D176" s="34"/>
      <c r="F176" s="34"/>
    </row>
    <row r="177" spans="2:6" x14ac:dyDescent="0.3">
      <c r="B177" s="34"/>
      <c r="C177" s="34"/>
      <c r="D177" s="34"/>
      <c r="F177" s="34"/>
    </row>
    <row r="178" spans="2:6" x14ac:dyDescent="0.3">
      <c r="B178" s="34"/>
      <c r="C178" s="34"/>
      <c r="D178" s="34"/>
      <c r="F178" s="34"/>
    </row>
    <row r="179" spans="2:6" x14ac:dyDescent="0.3">
      <c r="B179" s="34"/>
      <c r="C179" s="34"/>
      <c r="D179" s="34"/>
      <c r="F179" s="34"/>
    </row>
    <row r="180" spans="2:6" x14ac:dyDescent="0.3">
      <c r="B180" s="34"/>
      <c r="C180" s="34"/>
      <c r="D180" s="34"/>
      <c r="F180" s="34"/>
    </row>
    <row r="181" spans="2:6" x14ac:dyDescent="0.3">
      <c r="B181" s="34"/>
      <c r="C181" s="34"/>
      <c r="D181" s="34"/>
      <c r="F181" s="34"/>
    </row>
    <row r="182" spans="2:6" x14ac:dyDescent="0.3">
      <c r="B182" s="34"/>
      <c r="C182" s="34"/>
      <c r="D182" s="34"/>
      <c r="F182" s="34"/>
    </row>
    <row r="183" spans="2:6" x14ac:dyDescent="0.3">
      <c r="B183" s="34"/>
      <c r="C183" s="34"/>
      <c r="D183" s="34"/>
      <c r="F183" s="34"/>
    </row>
    <row r="184" spans="2:6" x14ac:dyDescent="0.3">
      <c r="B184" s="34"/>
      <c r="C184" s="34"/>
      <c r="D184" s="34"/>
      <c r="F184" s="34"/>
    </row>
    <row r="185" spans="2:6" x14ac:dyDescent="0.3">
      <c r="B185" s="34"/>
      <c r="C185" s="34"/>
      <c r="D185" s="34"/>
      <c r="F185" s="34"/>
    </row>
    <row r="186" spans="2:6" x14ac:dyDescent="0.3">
      <c r="B186" s="34"/>
      <c r="C186" s="34"/>
      <c r="D186" s="34"/>
      <c r="F186" s="34"/>
    </row>
    <row r="187" spans="2:6" x14ac:dyDescent="0.3">
      <c r="B187" s="34"/>
      <c r="C187" s="34"/>
      <c r="D187" s="34"/>
      <c r="F187" s="34"/>
    </row>
    <row r="188" spans="2:6" x14ac:dyDescent="0.3">
      <c r="B188" s="34"/>
      <c r="C188" s="34"/>
      <c r="D188" s="34"/>
      <c r="F188" s="34"/>
    </row>
    <row r="189" spans="2:6" x14ac:dyDescent="0.3">
      <c r="B189" s="34"/>
      <c r="C189" s="34"/>
      <c r="D189" s="34"/>
      <c r="F189" s="34"/>
    </row>
    <row r="190" spans="2:6" x14ac:dyDescent="0.3">
      <c r="B190" s="34"/>
      <c r="C190" s="34"/>
      <c r="D190" s="34"/>
      <c r="F190" s="34"/>
    </row>
    <row r="191" spans="2:6" x14ac:dyDescent="0.3">
      <c r="B191" s="34"/>
      <c r="C191" s="34"/>
      <c r="D191" s="34"/>
      <c r="F191" s="34"/>
    </row>
    <row r="192" spans="2:6" x14ac:dyDescent="0.3">
      <c r="B192" s="34"/>
      <c r="C192" s="34"/>
      <c r="D192" s="34"/>
      <c r="F192" s="34"/>
    </row>
    <row r="193" spans="2:6" x14ac:dyDescent="0.3">
      <c r="B193" s="34"/>
      <c r="C193" s="34"/>
      <c r="D193" s="34"/>
      <c r="F193" s="34"/>
    </row>
    <row r="194" spans="2:6" x14ac:dyDescent="0.3">
      <c r="B194" s="34"/>
      <c r="C194" s="34"/>
      <c r="D194" s="34"/>
      <c r="F194" s="34"/>
    </row>
    <row r="195" spans="2:6" x14ac:dyDescent="0.3">
      <c r="B195" s="34"/>
      <c r="C195" s="34"/>
      <c r="D195" s="34"/>
      <c r="F195" s="34"/>
    </row>
    <row r="196" spans="2:6" x14ac:dyDescent="0.3">
      <c r="B196" s="34"/>
      <c r="C196" s="34"/>
      <c r="D196" s="34"/>
      <c r="F196" s="34"/>
    </row>
    <row r="197" spans="2:6" x14ac:dyDescent="0.3">
      <c r="B197" s="34"/>
      <c r="C197" s="34"/>
      <c r="D197" s="34"/>
      <c r="F197" s="34"/>
    </row>
    <row r="198" spans="2:6" x14ac:dyDescent="0.3">
      <c r="B198" s="34"/>
      <c r="C198" s="34"/>
      <c r="D198" s="34"/>
      <c r="F198" s="34"/>
    </row>
    <row r="199" spans="2:6" x14ac:dyDescent="0.3">
      <c r="B199" s="34"/>
      <c r="C199" s="34"/>
      <c r="D199" s="34"/>
      <c r="F199" s="34"/>
    </row>
    <row r="200" spans="2:6" x14ac:dyDescent="0.3">
      <c r="B200" s="34"/>
      <c r="C200" s="34"/>
      <c r="D200" s="34"/>
      <c r="F200" s="34"/>
    </row>
    <row r="201" spans="2:6" x14ac:dyDescent="0.3">
      <c r="B201" s="34"/>
      <c r="C201" s="34"/>
      <c r="D201" s="34"/>
      <c r="F201" s="34"/>
    </row>
    <row r="202" spans="2:6" x14ac:dyDescent="0.3">
      <c r="B202" s="34"/>
      <c r="C202" s="34"/>
      <c r="D202" s="34"/>
      <c r="F202" s="34"/>
    </row>
    <row r="203" spans="2:6" x14ac:dyDescent="0.3">
      <c r="B203" s="34"/>
      <c r="C203" s="34"/>
      <c r="D203" s="34"/>
      <c r="F203" s="34"/>
    </row>
    <row r="204" spans="2:6" x14ac:dyDescent="0.3">
      <c r="B204" s="34"/>
      <c r="C204" s="34"/>
      <c r="D204" s="34"/>
      <c r="F204" s="34"/>
    </row>
    <row r="205" spans="2:6" x14ac:dyDescent="0.3">
      <c r="B205" s="34"/>
      <c r="C205" s="34"/>
      <c r="D205" s="34"/>
      <c r="F205" s="34"/>
    </row>
    <row r="206" spans="2:6" x14ac:dyDescent="0.3">
      <c r="B206" s="34"/>
      <c r="C206" s="34"/>
      <c r="D206" s="34"/>
      <c r="F206" s="34"/>
    </row>
    <row r="207" spans="2:6" x14ac:dyDescent="0.3">
      <c r="B207" s="34"/>
      <c r="C207" s="34"/>
      <c r="D207" s="34"/>
      <c r="F207" s="34"/>
    </row>
    <row r="208" spans="2:6" x14ac:dyDescent="0.3">
      <c r="B208" s="34"/>
      <c r="C208" s="34"/>
      <c r="D208" s="34"/>
      <c r="F208" s="34"/>
    </row>
    <row r="209" spans="2:6" x14ac:dyDescent="0.3">
      <c r="B209" s="34"/>
      <c r="C209" s="34"/>
      <c r="D209" s="34"/>
      <c r="F209" s="34"/>
    </row>
    <row r="210" spans="2:6" x14ac:dyDescent="0.3">
      <c r="B210" s="34"/>
      <c r="C210" s="34"/>
      <c r="D210" s="34"/>
      <c r="F210" s="34"/>
    </row>
    <row r="211" spans="2:6" x14ac:dyDescent="0.3">
      <c r="B211" s="34"/>
      <c r="C211" s="34"/>
      <c r="D211" s="34"/>
      <c r="F211" s="34"/>
    </row>
    <row r="212" spans="2:6" x14ac:dyDescent="0.3">
      <c r="B212" s="34"/>
      <c r="C212" s="34"/>
      <c r="D212" s="34"/>
      <c r="F212" s="34"/>
    </row>
    <row r="213" spans="2:6" x14ac:dyDescent="0.3">
      <c r="B213" s="34"/>
      <c r="C213" s="34"/>
      <c r="D213" s="34"/>
      <c r="F213" s="34"/>
    </row>
    <row r="214" spans="2:6" x14ac:dyDescent="0.3">
      <c r="B214" s="34"/>
      <c r="C214" s="34"/>
      <c r="D214" s="34"/>
      <c r="F214" s="34"/>
    </row>
    <row r="215" spans="2:6" x14ac:dyDescent="0.3">
      <c r="B215" s="34"/>
      <c r="C215" s="34"/>
      <c r="D215" s="34"/>
      <c r="F215" s="34"/>
    </row>
    <row r="216" spans="2:6" x14ac:dyDescent="0.3">
      <c r="B216" s="34"/>
      <c r="C216" s="34"/>
      <c r="D216" s="34"/>
      <c r="F216" s="34"/>
    </row>
    <row r="217" spans="2:6" x14ac:dyDescent="0.3">
      <c r="B217" s="34"/>
      <c r="C217" s="34"/>
      <c r="D217" s="34"/>
      <c r="F217" s="34"/>
    </row>
    <row r="218" spans="2:6" x14ac:dyDescent="0.3">
      <c r="B218" s="34"/>
      <c r="C218" s="34"/>
      <c r="D218" s="34"/>
      <c r="F218" s="34"/>
    </row>
    <row r="219" spans="2:6" x14ac:dyDescent="0.3">
      <c r="B219" s="34"/>
      <c r="C219" s="34"/>
      <c r="D219" s="34"/>
      <c r="F219" s="34"/>
    </row>
    <row r="220" spans="2:6" x14ac:dyDescent="0.3">
      <c r="B220" s="34"/>
      <c r="C220" s="34"/>
      <c r="D220" s="34"/>
      <c r="F220" s="34"/>
    </row>
    <row r="221" spans="2:6" x14ac:dyDescent="0.3">
      <c r="B221" s="34"/>
      <c r="C221" s="34"/>
      <c r="D221" s="34"/>
      <c r="F221" s="34"/>
    </row>
    <row r="222" spans="2:6" x14ac:dyDescent="0.3">
      <c r="B222" s="34"/>
      <c r="C222" s="34"/>
      <c r="D222" s="34"/>
      <c r="F222" s="34"/>
    </row>
    <row r="223" spans="2:6" x14ac:dyDescent="0.3">
      <c r="B223" s="34"/>
      <c r="C223" s="34"/>
      <c r="D223" s="34"/>
      <c r="F223" s="34"/>
    </row>
    <row r="224" spans="2:6" x14ac:dyDescent="0.3">
      <c r="B224" s="34"/>
      <c r="C224" s="34"/>
      <c r="D224" s="34"/>
      <c r="F224" s="34"/>
    </row>
    <row r="225" spans="2:6" x14ac:dyDescent="0.3">
      <c r="B225" s="34"/>
      <c r="C225" s="34"/>
      <c r="D225" s="34"/>
      <c r="F225" s="34"/>
    </row>
    <row r="226" spans="2:6" x14ac:dyDescent="0.3">
      <c r="B226" s="34"/>
      <c r="C226" s="34"/>
      <c r="D226" s="34"/>
      <c r="F226" s="34"/>
    </row>
    <row r="227" spans="2:6" x14ac:dyDescent="0.3">
      <c r="B227" s="34"/>
      <c r="C227" s="34"/>
      <c r="D227" s="34"/>
      <c r="F227" s="34"/>
    </row>
    <row r="228" spans="2:6" x14ac:dyDescent="0.3">
      <c r="B228" s="34"/>
      <c r="C228" s="34"/>
      <c r="D228" s="34"/>
      <c r="F228" s="34"/>
    </row>
    <row r="229" spans="2:6" x14ac:dyDescent="0.3">
      <c r="B229" s="34"/>
      <c r="C229" s="34"/>
      <c r="D229" s="34"/>
      <c r="F229" s="34"/>
    </row>
    <row r="230" spans="2:6" x14ac:dyDescent="0.3">
      <c r="B230" s="34"/>
      <c r="C230" s="34"/>
      <c r="D230" s="34"/>
      <c r="F230" s="34"/>
    </row>
    <row r="231" spans="2:6" x14ac:dyDescent="0.3">
      <c r="B231" s="34"/>
      <c r="C231" s="34"/>
      <c r="D231" s="34"/>
      <c r="F231" s="34"/>
    </row>
    <row r="232" spans="2:6" x14ac:dyDescent="0.3">
      <c r="B232" s="34"/>
      <c r="C232" s="34"/>
      <c r="D232" s="34"/>
      <c r="F232" s="34"/>
    </row>
    <row r="233" spans="2:6" x14ac:dyDescent="0.3">
      <c r="B233" s="34"/>
      <c r="C233" s="34"/>
      <c r="D233" s="34"/>
      <c r="F233" s="34"/>
    </row>
    <row r="234" spans="2:6" x14ac:dyDescent="0.3">
      <c r="B234" s="34"/>
      <c r="C234" s="34"/>
      <c r="D234" s="34"/>
      <c r="F234" s="34"/>
    </row>
    <row r="235" spans="2:6" x14ac:dyDescent="0.3">
      <c r="B235" s="34"/>
      <c r="C235" s="34"/>
      <c r="D235" s="34"/>
      <c r="F235" s="34"/>
    </row>
    <row r="236" spans="2:6" x14ac:dyDescent="0.3">
      <c r="B236" s="34"/>
      <c r="C236" s="34"/>
      <c r="D236" s="34"/>
      <c r="F236" s="34"/>
    </row>
    <row r="237" spans="2:6" x14ac:dyDescent="0.3">
      <c r="B237" s="34"/>
      <c r="C237" s="34"/>
      <c r="D237" s="34"/>
      <c r="F237" s="34"/>
    </row>
    <row r="238" spans="2:6" x14ac:dyDescent="0.3">
      <c r="B238" s="34"/>
      <c r="C238" s="34"/>
      <c r="D238" s="34"/>
      <c r="F238" s="34"/>
    </row>
    <row r="239" spans="2:6" x14ac:dyDescent="0.3">
      <c r="B239" s="34"/>
      <c r="C239" s="34"/>
      <c r="D239" s="34"/>
      <c r="F239" s="34"/>
    </row>
    <row r="240" spans="2:6" x14ac:dyDescent="0.3">
      <c r="B240" s="34"/>
      <c r="C240" s="34"/>
      <c r="D240" s="34"/>
      <c r="F240" s="34"/>
    </row>
    <row r="241" spans="2:6" x14ac:dyDescent="0.3">
      <c r="B241" s="34"/>
      <c r="C241" s="34"/>
      <c r="D241" s="34"/>
      <c r="F241" s="34"/>
    </row>
    <row r="242" spans="2:6" x14ac:dyDescent="0.3">
      <c r="B242" s="34"/>
      <c r="C242" s="34"/>
      <c r="D242" s="34"/>
      <c r="F242" s="34"/>
    </row>
    <row r="243" spans="2:6" x14ac:dyDescent="0.3">
      <c r="B243" s="34"/>
      <c r="C243" s="34"/>
      <c r="D243" s="34"/>
      <c r="F243" s="34"/>
    </row>
    <row r="244" spans="2:6" x14ac:dyDescent="0.3">
      <c r="B244" s="34"/>
      <c r="C244" s="34"/>
      <c r="D244" s="34"/>
      <c r="F244" s="34"/>
    </row>
    <row r="245" spans="2:6" x14ac:dyDescent="0.3">
      <c r="B245" s="34"/>
      <c r="C245" s="34"/>
      <c r="D245" s="34"/>
      <c r="F245" s="34"/>
    </row>
    <row r="246" spans="2:6" x14ac:dyDescent="0.3">
      <c r="B246" s="34"/>
      <c r="C246" s="34"/>
      <c r="D246" s="34"/>
      <c r="F246" s="34"/>
    </row>
    <row r="247" spans="2:6" x14ac:dyDescent="0.3">
      <c r="B247" s="34"/>
      <c r="C247" s="34"/>
      <c r="D247" s="34"/>
      <c r="F247" s="34"/>
    </row>
    <row r="248" spans="2:6" x14ac:dyDescent="0.3">
      <c r="B248" s="34"/>
      <c r="C248" s="34"/>
      <c r="D248" s="34"/>
      <c r="F248" s="34"/>
    </row>
    <row r="249" spans="2:6" x14ac:dyDescent="0.3">
      <c r="B249" s="34"/>
      <c r="C249" s="34"/>
      <c r="D249" s="34"/>
      <c r="F249" s="34"/>
    </row>
    <row r="250" spans="2:6" x14ac:dyDescent="0.3">
      <c r="B250" s="34"/>
      <c r="C250" s="34"/>
      <c r="D250" s="34"/>
      <c r="F250" s="34"/>
    </row>
    <row r="251" spans="2:6" x14ac:dyDescent="0.3">
      <c r="B251" s="34"/>
      <c r="C251" s="34"/>
      <c r="D251" s="34"/>
      <c r="F251" s="34"/>
    </row>
    <row r="252" spans="2:6" x14ac:dyDescent="0.3">
      <c r="B252" s="34"/>
      <c r="C252" s="34"/>
      <c r="D252" s="34"/>
      <c r="F252" s="34"/>
    </row>
    <row r="253" spans="2:6" x14ac:dyDescent="0.3">
      <c r="B253" s="34"/>
      <c r="C253" s="34"/>
      <c r="D253" s="34"/>
      <c r="F253" s="34"/>
    </row>
    <row r="254" spans="2:6" x14ac:dyDescent="0.3">
      <c r="B254" s="34"/>
      <c r="C254" s="34"/>
      <c r="D254" s="34"/>
      <c r="F254" s="34"/>
    </row>
    <row r="255" spans="2:6" x14ac:dyDescent="0.3">
      <c r="B255" s="34"/>
      <c r="C255" s="34"/>
      <c r="D255" s="34"/>
      <c r="F255" s="34"/>
    </row>
    <row r="256" spans="2:6" x14ac:dyDescent="0.3">
      <c r="B256" s="34"/>
      <c r="C256" s="34"/>
      <c r="D256" s="34"/>
      <c r="F256" s="34"/>
    </row>
    <row r="257" spans="2:6" x14ac:dyDescent="0.3">
      <c r="B257" s="34"/>
      <c r="C257" s="34"/>
      <c r="D257" s="34"/>
      <c r="F257" s="34"/>
    </row>
    <row r="258" spans="2:6" x14ac:dyDescent="0.3">
      <c r="B258" s="34"/>
      <c r="C258" s="34"/>
      <c r="D258" s="34"/>
      <c r="F258" s="34"/>
    </row>
    <row r="259" spans="2:6" x14ac:dyDescent="0.3">
      <c r="B259" s="34"/>
      <c r="C259" s="34"/>
      <c r="D259" s="34"/>
      <c r="F259" s="34"/>
    </row>
    <row r="260" spans="2:6" x14ac:dyDescent="0.3">
      <c r="B260" s="34"/>
      <c r="C260" s="34"/>
      <c r="D260" s="34"/>
      <c r="F260" s="34"/>
    </row>
    <row r="261" spans="2:6" x14ac:dyDescent="0.3">
      <c r="B261" s="34"/>
      <c r="C261" s="34"/>
      <c r="D261" s="34"/>
      <c r="F261" s="34"/>
    </row>
    <row r="262" spans="2:6" x14ac:dyDescent="0.3">
      <c r="B262" s="34"/>
      <c r="C262" s="34"/>
      <c r="D262" s="34"/>
      <c r="F262" s="34"/>
    </row>
    <row r="263" spans="2:6" x14ac:dyDescent="0.3">
      <c r="B263" s="34"/>
      <c r="C263" s="34"/>
      <c r="D263" s="34"/>
      <c r="F263" s="34"/>
    </row>
    <row r="264" spans="2:6" x14ac:dyDescent="0.3">
      <c r="B264" s="34"/>
      <c r="C264" s="34"/>
      <c r="D264" s="34"/>
      <c r="F264" s="34"/>
    </row>
    <row r="265" spans="2:6" x14ac:dyDescent="0.3">
      <c r="B265" s="34"/>
      <c r="C265" s="34"/>
      <c r="D265" s="34"/>
      <c r="F265" s="34"/>
    </row>
    <row r="266" spans="2:6" x14ac:dyDescent="0.3">
      <c r="B266" s="34"/>
      <c r="C266" s="34"/>
      <c r="D266" s="34"/>
      <c r="F266" s="34"/>
    </row>
    <row r="267" spans="2:6" x14ac:dyDescent="0.3">
      <c r="B267" s="34"/>
      <c r="C267" s="34"/>
      <c r="D267" s="34"/>
      <c r="F267" s="34"/>
    </row>
    <row r="268" spans="2:6" x14ac:dyDescent="0.3">
      <c r="B268" s="34"/>
      <c r="C268" s="34"/>
      <c r="D268" s="34"/>
      <c r="F268" s="34"/>
    </row>
    <row r="269" spans="2:6" x14ac:dyDescent="0.3">
      <c r="B269" s="34"/>
      <c r="C269" s="34"/>
      <c r="D269" s="34"/>
      <c r="F269" s="34"/>
    </row>
    <row r="270" spans="2:6" x14ac:dyDescent="0.3">
      <c r="B270" s="34"/>
      <c r="C270" s="34"/>
      <c r="D270" s="34"/>
      <c r="F270" s="34"/>
    </row>
    <row r="271" spans="2:6" x14ac:dyDescent="0.3">
      <c r="B271" s="34"/>
      <c r="C271" s="34"/>
      <c r="D271" s="34"/>
      <c r="F271" s="34"/>
    </row>
    <row r="272" spans="2:6" x14ac:dyDescent="0.3">
      <c r="B272" s="34"/>
      <c r="C272" s="34"/>
      <c r="D272" s="34"/>
      <c r="F272" s="34"/>
    </row>
    <row r="273" spans="2:6" x14ac:dyDescent="0.3">
      <c r="B273" s="34"/>
      <c r="C273" s="34"/>
      <c r="D273" s="34"/>
      <c r="F273" s="34"/>
    </row>
    <row r="274" spans="2:6" x14ac:dyDescent="0.3">
      <c r="B274" s="34"/>
      <c r="C274" s="34"/>
      <c r="D274" s="34"/>
      <c r="F274" s="34"/>
    </row>
    <row r="275" spans="2:6" x14ac:dyDescent="0.3">
      <c r="B275" s="34"/>
      <c r="C275" s="34"/>
      <c r="D275" s="34"/>
      <c r="F275" s="34"/>
    </row>
    <row r="276" spans="2:6" x14ac:dyDescent="0.3">
      <c r="B276" s="34"/>
      <c r="C276" s="34"/>
      <c r="D276" s="34"/>
      <c r="F276" s="34"/>
    </row>
    <row r="277" spans="2:6" x14ac:dyDescent="0.3">
      <c r="B277" s="34"/>
      <c r="C277" s="34"/>
      <c r="D277" s="34"/>
      <c r="F277" s="34"/>
    </row>
    <row r="278" spans="2:6" x14ac:dyDescent="0.3">
      <c r="B278" s="34"/>
      <c r="C278" s="34"/>
      <c r="D278" s="34"/>
      <c r="F278" s="34"/>
    </row>
    <row r="279" spans="2:6" x14ac:dyDescent="0.3">
      <c r="B279" s="34"/>
      <c r="C279" s="34"/>
      <c r="D279" s="34"/>
      <c r="F279" s="34"/>
    </row>
    <row r="280" spans="2:6" x14ac:dyDescent="0.3">
      <c r="B280" s="34"/>
      <c r="C280" s="34"/>
      <c r="D280" s="34"/>
      <c r="F280" s="34"/>
    </row>
    <row r="281" spans="2:6" x14ac:dyDescent="0.3">
      <c r="B281" s="34"/>
      <c r="C281" s="34"/>
      <c r="D281" s="34"/>
      <c r="F281" s="34"/>
    </row>
    <row r="282" spans="2:6" x14ac:dyDescent="0.3">
      <c r="B282" s="34"/>
      <c r="C282" s="34"/>
      <c r="D282" s="34"/>
      <c r="F282" s="34"/>
    </row>
    <row r="283" spans="2:6" x14ac:dyDescent="0.3">
      <c r="B283" s="34"/>
      <c r="C283" s="34"/>
      <c r="D283" s="34"/>
      <c r="F283" s="34"/>
    </row>
    <row r="284" spans="2:6" x14ac:dyDescent="0.3">
      <c r="B284" s="34"/>
      <c r="C284" s="34"/>
      <c r="D284" s="34"/>
      <c r="F284" s="34"/>
    </row>
    <row r="285" spans="2:6" x14ac:dyDescent="0.3">
      <c r="B285" s="34"/>
      <c r="C285" s="34"/>
      <c r="D285" s="34"/>
      <c r="F285" s="34"/>
    </row>
    <row r="286" spans="2:6" x14ac:dyDescent="0.3">
      <c r="B286" s="34"/>
      <c r="C286" s="34"/>
      <c r="D286" s="34"/>
      <c r="F286" s="34"/>
    </row>
    <row r="287" spans="2:6" x14ac:dyDescent="0.3">
      <c r="B287" s="34"/>
      <c r="C287" s="34"/>
      <c r="D287" s="34"/>
      <c r="F287" s="34"/>
    </row>
    <row r="288" spans="2:6" x14ac:dyDescent="0.3">
      <c r="B288" s="34"/>
      <c r="C288" s="34"/>
      <c r="D288" s="34"/>
      <c r="F288" s="34"/>
    </row>
    <row r="289" spans="2:6" x14ac:dyDescent="0.3">
      <c r="B289" s="34"/>
      <c r="C289" s="34"/>
      <c r="D289" s="34"/>
      <c r="F289" s="34"/>
    </row>
    <row r="290" spans="2:6" x14ac:dyDescent="0.3">
      <c r="B290" s="34"/>
      <c r="C290" s="34"/>
      <c r="D290" s="34"/>
      <c r="F290" s="34"/>
    </row>
    <row r="291" spans="2:6" x14ac:dyDescent="0.3">
      <c r="B291" s="34"/>
      <c r="C291" s="34"/>
      <c r="D291" s="34"/>
      <c r="F291" s="34"/>
    </row>
    <row r="292" spans="2:6" x14ac:dyDescent="0.3">
      <c r="B292" s="34"/>
      <c r="C292" s="34"/>
      <c r="D292" s="34"/>
      <c r="F292" s="34"/>
    </row>
    <row r="293" spans="2:6" x14ac:dyDescent="0.3">
      <c r="B293" s="34"/>
      <c r="C293" s="34"/>
      <c r="D293" s="34"/>
      <c r="F293" s="34"/>
    </row>
    <row r="294" spans="2:6" x14ac:dyDescent="0.3">
      <c r="B294" s="34"/>
      <c r="C294" s="34"/>
      <c r="D294" s="34"/>
      <c r="F294" s="34"/>
    </row>
    <row r="295" spans="2:6" x14ac:dyDescent="0.3">
      <c r="B295" s="34"/>
      <c r="C295" s="34"/>
      <c r="D295" s="34"/>
      <c r="F295" s="34"/>
    </row>
    <row r="296" spans="2:6" x14ac:dyDescent="0.3">
      <c r="B296" s="34"/>
      <c r="C296" s="34"/>
      <c r="D296" s="34"/>
      <c r="F296" s="34"/>
    </row>
    <row r="297" spans="2:6" x14ac:dyDescent="0.3">
      <c r="B297" s="34"/>
      <c r="C297" s="34"/>
      <c r="D297" s="34"/>
      <c r="F297" s="34"/>
    </row>
    <row r="298" spans="2:6" x14ac:dyDescent="0.3">
      <c r="B298" s="34"/>
      <c r="C298" s="34"/>
      <c r="D298" s="34"/>
      <c r="F298" s="34"/>
    </row>
    <row r="299" spans="2:6" x14ac:dyDescent="0.3">
      <c r="B299" s="34"/>
      <c r="C299" s="34"/>
      <c r="D299" s="34"/>
      <c r="F299" s="34"/>
    </row>
    <row r="300" spans="2:6" x14ac:dyDescent="0.3">
      <c r="B300" s="34"/>
      <c r="C300" s="34"/>
      <c r="D300" s="34"/>
      <c r="F300" s="34"/>
    </row>
    <row r="301" spans="2:6" x14ac:dyDescent="0.3">
      <c r="B301" s="34"/>
      <c r="C301" s="34"/>
      <c r="D301" s="34"/>
      <c r="F301" s="34"/>
    </row>
    <row r="302" spans="2:6" x14ac:dyDescent="0.3">
      <c r="B302" s="34"/>
      <c r="C302" s="34"/>
      <c r="D302" s="34"/>
      <c r="F302" s="34"/>
    </row>
    <row r="303" spans="2:6" x14ac:dyDescent="0.3">
      <c r="B303" s="34"/>
      <c r="C303" s="34"/>
      <c r="D303" s="34"/>
      <c r="F303" s="34"/>
    </row>
    <row r="304" spans="2:6" x14ac:dyDescent="0.3">
      <c r="B304" s="34"/>
      <c r="C304" s="34"/>
      <c r="D304" s="34"/>
      <c r="F304" s="34"/>
    </row>
    <row r="305" spans="2:6" x14ac:dyDescent="0.3">
      <c r="B305" s="34"/>
      <c r="C305" s="34"/>
      <c r="D305" s="34"/>
      <c r="F305" s="34"/>
    </row>
    <row r="306" spans="2:6" x14ac:dyDescent="0.3">
      <c r="B306" s="34"/>
      <c r="C306" s="34"/>
      <c r="D306" s="34"/>
      <c r="F306" s="34"/>
    </row>
    <row r="307" spans="2:6" x14ac:dyDescent="0.3">
      <c r="B307" s="34"/>
      <c r="C307" s="34"/>
      <c r="D307" s="34"/>
      <c r="F307" s="34"/>
    </row>
    <row r="308" spans="2:6" x14ac:dyDescent="0.3">
      <c r="B308" s="34"/>
      <c r="C308" s="34"/>
      <c r="D308" s="34"/>
      <c r="F308" s="34"/>
    </row>
    <row r="309" spans="2:6" x14ac:dyDescent="0.3">
      <c r="B309" s="34"/>
      <c r="C309" s="34"/>
      <c r="D309" s="34"/>
      <c r="F309" s="34"/>
    </row>
    <row r="310" spans="2:6" x14ac:dyDescent="0.3">
      <c r="B310" s="34"/>
      <c r="C310" s="34"/>
      <c r="D310" s="34"/>
      <c r="F310" s="34"/>
    </row>
    <row r="311" spans="2:6" x14ac:dyDescent="0.3">
      <c r="B311" s="34"/>
      <c r="C311" s="34"/>
      <c r="D311" s="34"/>
      <c r="F311" s="34"/>
    </row>
    <row r="312" spans="2:6" x14ac:dyDescent="0.3">
      <c r="B312" s="34"/>
      <c r="C312" s="34"/>
      <c r="D312" s="34"/>
      <c r="F312" s="34"/>
    </row>
    <row r="313" spans="2:6" x14ac:dyDescent="0.3">
      <c r="B313" s="34"/>
      <c r="C313" s="34"/>
      <c r="D313" s="34"/>
      <c r="F313" s="34"/>
    </row>
    <row r="314" spans="2:6" x14ac:dyDescent="0.3">
      <c r="B314" s="34"/>
      <c r="C314" s="34"/>
      <c r="D314" s="34"/>
      <c r="F314" s="34"/>
    </row>
    <row r="315" spans="2:6" x14ac:dyDescent="0.3">
      <c r="B315" s="34"/>
      <c r="C315" s="34"/>
      <c r="D315" s="34"/>
      <c r="F315" s="34"/>
    </row>
    <row r="316" spans="2:6" x14ac:dyDescent="0.3">
      <c r="B316" s="34"/>
      <c r="C316" s="34"/>
      <c r="D316" s="34"/>
      <c r="F316" s="34"/>
    </row>
    <row r="317" spans="2:6" x14ac:dyDescent="0.3">
      <c r="B317" s="34"/>
      <c r="C317" s="34"/>
      <c r="D317" s="34"/>
      <c r="F317" s="34"/>
    </row>
    <row r="318" spans="2:6" x14ac:dyDescent="0.3">
      <c r="B318" s="34"/>
      <c r="C318" s="34"/>
      <c r="D318" s="34"/>
      <c r="F318" s="34"/>
    </row>
    <row r="319" spans="2:6" x14ac:dyDescent="0.3">
      <c r="B319" s="34"/>
      <c r="C319" s="34"/>
      <c r="D319" s="34"/>
      <c r="F319" s="34"/>
    </row>
    <row r="320" spans="2:6" x14ac:dyDescent="0.3">
      <c r="B320" s="34"/>
      <c r="C320" s="34"/>
      <c r="D320" s="34"/>
      <c r="F320" s="34"/>
    </row>
    <row r="321" spans="2:6" x14ac:dyDescent="0.3">
      <c r="B321" s="34"/>
      <c r="C321" s="34"/>
      <c r="D321" s="34"/>
      <c r="F321" s="34"/>
    </row>
    <row r="322" spans="2:6" x14ac:dyDescent="0.3">
      <c r="B322" s="34"/>
      <c r="C322" s="34"/>
      <c r="D322" s="34"/>
      <c r="F322" s="34"/>
    </row>
    <row r="323" spans="2:6" x14ac:dyDescent="0.3">
      <c r="B323" s="34"/>
      <c r="C323" s="34"/>
      <c r="D323" s="34"/>
      <c r="F323" s="34"/>
    </row>
  </sheetData>
  <mergeCells count="3">
    <mergeCell ref="A3:E3"/>
    <mergeCell ref="A4:E4"/>
    <mergeCell ref="A6:E6"/>
  </mergeCells>
  <pageMargins left="0.511811024" right="0.511811024" top="0.78740157499999996" bottom="0.78740157499999996" header="0.31496062000000002" footer="0.31496062000000002"/>
  <pageSetup paperSize="9" scale="28" fitToHeight="0" orientation="portrait" r:id="rId1"/>
  <rowBreaks count="1" manualBreakCount="1">
    <brk id="15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>
    <tabColor rgb="FF00B050"/>
    <pageSetUpPr fitToPage="1"/>
  </sheetPr>
  <dimension ref="A2:S34"/>
  <sheetViews>
    <sheetView showGridLines="0" zoomScale="50" zoomScaleNormal="50" zoomScaleSheetLayoutView="80" workbookViewId="0">
      <selection activeCell="A10" sqref="A10:H23"/>
    </sheetView>
  </sheetViews>
  <sheetFormatPr defaultColWidth="9.140625" defaultRowHeight="15" x14ac:dyDescent="0.25"/>
  <cols>
    <col min="1" max="1" width="44.140625" style="2" customWidth="1"/>
    <col min="2" max="3" width="17" style="2" customWidth="1"/>
    <col min="4" max="4" width="27.85546875" style="2" customWidth="1"/>
    <col min="5" max="6" width="46.85546875" style="2" customWidth="1"/>
    <col min="7" max="7" width="54.85546875" style="2" customWidth="1"/>
    <col min="8" max="8" width="46.85546875" style="2" customWidth="1"/>
    <col min="9" max="9" width="22.85546875" style="2" customWidth="1"/>
    <col min="10" max="10" width="23.5703125" style="2" customWidth="1"/>
    <col min="11" max="11" width="28.140625" style="2" bestFit="1" customWidth="1"/>
    <col min="12" max="12" width="27.28515625" style="2" customWidth="1"/>
    <col min="13" max="13" width="18.85546875" style="2" customWidth="1"/>
    <col min="14" max="14" width="20.42578125" style="2" customWidth="1"/>
    <col min="15" max="15" width="17.5703125" style="2" bestFit="1" customWidth="1"/>
    <col min="16" max="16" width="14.42578125" style="2" bestFit="1" customWidth="1"/>
    <col min="17" max="18" width="9.140625" style="2"/>
    <col min="19" max="19" width="17.28515625" style="2" bestFit="1" customWidth="1"/>
    <col min="20" max="16384" width="9.140625" style="2"/>
  </cols>
  <sheetData>
    <row r="2" spans="1:19" ht="86.25" customHeight="1" x14ac:dyDescent="0.25"/>
    <row r="3" spans="1:19" ht="21" x14ac:dyDescent="0.25">
      <c r="A3" s="332" t="s">
        <v>174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</row>
    <row r="4" spans="1:19" s="4" customFormat="1" ht="21" x14ac:dyDescent="0.25">
      <c r="A4" s="327" t="str">
        <f>'Matriz Objetivos x Projetos'!A7:P7</f>
        <v>CAU/UF:  CAU/AP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</row>
    <row r="5" spans="1:19" s="4" customFormat="1" ht="21" x14ac:dyDescent="0.25">
      <c r="A5" s="327" t="s">
        <v>239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</row>
    <row r="6" spans="1:19" s="57" customFormat="1" ht="32.25" customHeight="1" x14ac:dyDescent="0.3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9" s="4" customFormat="1" ht="21" x14ac:dyDescent="0.35">
      <c r="A7" s="336" t="s">
        <v>182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 t="s">
        <v>42</v>
      </c>
    </row>
    <row r="8" spans="1:19" s="4" customFormat="1" ht="39" customHeight="1" x14ac:dyDescent="0.25">
      <c r="A8" s="334" t="s">
        <v>21</v>
      </c>
      <c r="B8" s="324" t="s">
        <v>107</v>
      </c>
      <c r="C8" s="324" t="s">
        <v>104</v>
      </c>
      <c r="D8" s="324" t="s">
        <v>22</v>
      </c>
      <c r="E8" s="324" t="s">
        <v>129</v>
      </c>
      <c r="F8" s="324" t="s">
        <v>93</v>
      </c>
      <c r="G8" s="324" t="s">
        <v>94</v>
      </c>
      <c r="H8" s="325" t="s">
        <v>186</v>
      </c>
      <c r="I8" s="324" t="s">
        <v>257</v>
      </c>
      <c r="J8" s="324" t="s">
        <v>240</v>
      </c>
      <c r="K8" s="324" t="s">
        <v>173</v>
      </c>
      <c r="L8" s="324" t="s">
        <v>175</v>
      </c>
      <c r="M8" s="324" t="s">
        <v>105</v>
      </c>
      <c r="N8" s="333"/>
    </row>
    <row r="9" spans="1:19" s="4" customFormat="1" ht="74.25" customHeight="1" x14ac:dyDescent="0.25">
      <c r="A9" s="335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93" t="s">
        <v>180</v>
      </c>
      <c r="N9" s="104" t="s">
        <v>204</v>
      </c>
    </row>
    <row r="10" spans="1:19" s="4" customFormat="1" ht="113.25" customHeight="1" x14ac:dyDescent="0.25">
      <c r="A10" s="238" t="s">
        <v>562</v>
      </c>
      <c r="B10" s="94" t="s">
        <v>563</v>
      </c>
      <c r="C10" s="94" t="s">
        <v>564</v>
      </c>
      <c r="D10" s="293" t="s">
        <v>438</v>
      </c>
      <c r="E10" s="95" t="s">
        <v>439</v>
      </c>
      <c r="F10" s="95" t="s">
        <v>77</v>
      </c>
      <c r="G10" s="95" t="s">
        <v>54</v>
      </c>
      <c r="H10" s="95" t="s">
        <v>440</v>
      </c>
      <c r="I10" s="170">
        <v>451950.99999999994</v>
      </c>
      <c r="J10" s="170">
        <f>'Anexo 1.4-Quadro Descritivo'!J323</f>
        <v>428453.21250000002</v>
      </c>
      <c r="K10" s="170">
        <f>'Anexo 1.4-Quadro Descritivo'!N323</f>
        <v>211499</v>
      </c>
      <c r="L10" s="172">
        <f>IFERROR(K10/J10*100,)</f>
        <v>49.363382938808051</v>
      </c>
      <c r="M10" s="171">
        <f>J10-I10</f>
        <v>-23497.787499999919</v>
      </c>
      <c r="N10" s="173">
        <f>IFERROR(M10/I10*100,)</f>
        <v>-5.1991891820130771</v>
      </c>
      <c r="O10" s="78"/>
    </row>
    <row r="11" spans="1:19" s="4" customFormat="1" ht="123.75" customHeight="1" x14ac:dyDescent="0.25">
      <c r="A11" s="238" t="s">
        <v>562</v>
      </c>
      <c r="B11" s="94" t="s">
        <v>563</v>
      </c>
      <c r="C11" s="94" t="s">
        <v>564</v>
      </c>
      <c r="D11" s="293" t="s">
        <v>422</v>
      </c>
      <c r="E11" s="95" t="s">
        <v>423</v>
      </c>
      <c r="F11" s="95" t="s">
        <v>87</v>
      </c>
      <c r="G11" s="95" t="s">
        <v>77</v>
      </c>
      <c r="H11" s="95" t="s">
        <v>424</v>
      </c>
      <c r="I11" s="170">
        <v>127819</v>
      </c>
      <c r="J11" s="170">
        <f>'Anexo 1.4-Quadro Descritivo'!J271</f>
        <v>128851</v>
      </c>
      <c r="K11" s="170">
        <f>'Anexo 1.4-Quadro Descritivo'!N271</f>
        <v>86125</v>
      </c>
      <c r="L11" s="172">
        <f t="shared" ref="L11:L23" si="0">IFERROR(K11/J11*100,)</f>
        <v>66.840769571054935</v>
      </c>
      <c r="M11" s="171">
        <f t="shared" ref="M11:M23" si="1">J11-I11</f>
        <v>1032</v>
      </c>
      <c r="N11" s="173">
        <f t="shared" ref="N11:N23" si="2">IFERROR(M11/I11*100,)</f>
        <v>0.80739170232907476</v>
      </c>
      <c r="O11" s="78"/>
    </row>
    <row r="12" spans="1:19" s="4" customFormat="1" ht="99.75" customHeight="1" x14ac:dyDescent="0.25">
      <c r="A12" s="238" t="s">
        <v>562</v>
      </c>
      <c r="B12" s="94" t="s">
        <v>563</v>
      </c>
      <c r="C12" s="94" t="s">
        <v>564</v>
      </c>
      <c r="D12" s="293" t="s">
        <v>407</v>
      </c>
      <c r="E12" s="95" t="s">
        <v>408</v>
      </c>
      <c r="F12" s="95" t="s">
        <v>54</v>
      </c>
      <c r="G12" s="95" t="s">
        <v>77</v>
      </c>
      <c r="H12" s="95" t="s">
        <v>374</v>
      </c>
      <c r="I12" s="170">
        <v>335920</v>
      </c>
      <c r="J12" s="170">
        <f>'Anexo 1.4-Quadro Descritivo'!J248</f>
        <v>346391</v>
      </c>
      <c r="K12" s="170">
        <f>'Anexo 1.4-Quadro Descritivo'!N248</f>
        <v>298026</v>
      </c>
      <c r="L12" s="172">
        <f t="shared" si="0"/>
        <v>86.037454783755933</v>
      </c>
      <c r="M12" s="171">
        <f t="shared" si="1"/>
        <v>10471</v>
      </c>
      <c r="N12" s="173">
        <f t="shared" si="2"/>
        <v>3.1171112169564181</v>
      </c>
      <c r="O12" s="78"/>
    </row>
    <row r="13" spans="1:19" s="4" customFormat="1" ht="96.75" customHeight="1" x14ac:dyDescent="0.25">
      <c r="A13" s="238" t="s">
        <v>562</v>
      </c>
      <c r="B13" s="94" t="s">
        <v>563</v>
      </c>
      <c r="C13" s="94" t="s">
        <v>564</v>
      </c>
      <c r="D13" s="293" t="s">
        <v>383</v>
      </c>
      <c r="E13" s="95" t="s">
        <v>384</v>
      </c>
      <c r="F13" s="95" t="s">
        <v>64</v>
      </c>
      <c r="G13" s="95" t="s">
        <v>53</v>
      </c>
      <c r="H13" s="95" t="s">
        <v>385</v>
      </c>
      <c r="I13" s="170">
        <v>64000</v>
      </c>
      <c r="J13" s="170">
        <f>'Anexo 1.4-Quadro Descritivo'!J224</f>
        <v>86979</v>
      </c>
      <c r="K13" s="170">
        <f>'Anexo 1.4-Quadro Descritivo'!N224</f>
        <v>27361</v>
      </c>
      <c r="L13" s="172">
        <f t="shared" si="0"/>
        <v>31.457018360753747</v>
      </c>
      <c r="M13" s="171">
        <f t="shared" si="1"/>
        <v>22979</v>
      </c>
      <c r="N13" s="173">
        <f t="shared" si="2"/>
        <v>35.904687500000001</v>
      </c>
      <c r="O13" s="272"/>
      <c r="P13" s="273"/>
      <c r="Q13" s="273"/>
      <c r="R13" s="273"/>
      <c r="S13" s="273"/>
    </row>
    <row r="14" spans="1:19" s="4" customFormat="1" ht="96.75" customHeight="1" x14ac:dyDescent="0.25">
      <c r="A14" s="238" t="s">
        <v>562</v>
      </c>
      <c r="B14" s="94" t="s">
        <v>563</v>
      </c>
      <c r="C14" s="94" t="s">
        <v>564</v>
      </c>
      <c r="D14" s="293" t="s">
        <v>565</v>
      </c>
      <c r="E14" s="95" t="s">
        <v>373</v>
      </c>
      <c r="F14" s="95" t="s">
        <v>54</v>
      </c>
      <c r="G14" s="95" t="s">
        <v>83</v>
      </c>
      <c r="H14" s="95" t="s">
        <v>371</v>
      </c>
      <c r="I14" s="170">
        <v>20835.439999999999</v>
      </c>
      <c r="J14" s="170">
        <f>'Anexo 1.4-Quadro Descritivo'!J183</f>
        <v>21864</v>
      </c>
      <c r="K14" s="170">
        <f>J14</f>
        <v>21864</v>
      </c>
      <c r="L14" s="172">
        <f t="shared" si="0"/>
        <v>100</v>
      </c>
      <c r="M14" s="171">
        <f t="shared" si="1"/>
        <v>1028.5600000000013</v>
      </c>
      <c r="N14" s="173">
        <f t="shared" si="2"/>
        <v>4.9365888121393233</v>
      </c>
      <c r="O14" s="274"/>
      <c r="P14" s="275"/>
      <c r="Q14" s="276"/>
      <c r="R14" s="273"/>
      <c r="S14" s="323"/>
    </row>
    <row r="15" spans="1:19" s="4" customFormat="1" ht="135.75" customHeight="1" x14ac:dyDescent="0.25">
      <c r="A15" s="238" t="s">
        <v>562</v>
      </c>
      <c r="B15" s="94" t="s">
        <v>563</v>
      </c>
      <c r="C15" s="94" t="s">
        <v>564</v>
      </c>
      <c r="D15" s="293" t="s">
        <v>379</v>
      </c>
      <c r="E15" s="95" t="s">
        <v>373</v>
      </c>
      <c r="F15" s="95" t="s">
        <v>87</v>
      </c>
      <c r="G15" s="95" t="s">
        <v>83</v>
      </c>
      <c r="H15" s="95" t="s">
        <v>371</v>
      </c>
      <c r="I15" s="170">
        <v>4057.56</v>
      </c>
      <c r="J15" s="170">
        <f>'Anexo 1.4-Quadro Descritivo'!J202</f>
        <v>4041</v>
      </c>
      <c r="K15" s="170">
        <f>J15</f>
        <v>4041</v>
      </c>
      <c r="L15" s="172">
        <f t="shared" si="0"/>
        <v>100</v>
      </c>
      <c r="M15" s="171">
        <f t="shared" si="1"/>
        <v>-16.559999999999945</v>
      </c>
      <c r="N15" s="173">
        <f t="shared" si="2"/>
        <v>-0.40812705172566632</v>
      </c>
      <c r="O15" s="273"/>
      <c r="P15" s="275"/>
      <c r="Q15" s="276"/>
      <c r="R15" s="273"/>
      <c r="S15" s="323"/>
    </row>
    <row r="16" spans="1:19" s="4" customFormat="1" ht="120.75" customHeight="1" x14ac:dyDescent="0.25">
      <c r="A16" s="238" t="s">
        <v>562</v>
      </c>
      <c r="B16" s="94" t="s">
        <v>563</v>
      </c>
      <c r="C16" s="94"/>
      <c r="D16" s="293" t="s">
        <v>184</v>
      </c>
      <c r="E16" s="95" t="s">
        <v>364</v>
      </c>
      <c r="F16" s="95" t="s">
        <v>71</v>
      </c>
      <c r="G16" s="95" t="s">
        <v>87</v>
      </c>
      <c r="H16" s="95" t="s">
        <v>365</v>
      </c>
      <c r="I16" s="170">
        <v>11634</v>
      </c>
      <c r="J16" s="170">
        <f>'Anexo 1.4-Quadro Descritivo'!J164</f>
        <v>9639</v>
      </c>
      <c r="K16" s="170">
        <v>0</v>
      </c>
      <c r="L16" s="172">
        <f t="shared" si="0"/>
        <v>0</v>
      </c>
      <c r="M16" s="171">
        <f t="shared" si="1"/>
        <v>-1995</v>
      </c>
      <c r="N16" s="173">
        <f t="shared" si="2"/>
        <v>-17.148014440433212</v>
      </c>
      <c r="O16" s="273"/>
      <c r="P16" s="273"/>
      <c r="Q16" s="273"/>
      <c r="R16" s="273"/>
      <c r="S16" s="273"/>
    </row>
    <row r="17" spans="1:14" s="4" customFormat="1" ht="119.25" customHeight="1" x14ac:dyDescent="0.25">
      <c r="A17" s="238" t="s">
        <v>562</v>
      </c>
      <c r="B17" s="94" t="s">
        <v>563</v>
      </c>
      <c r="C17" s="94"/>
      <c r="D17" s="293" t="s">
        <v>566</v>
      </c>
      <c r="E17" s="95" t="s">
        <v>359</v>
      </c>
      <c r="F17" s="95" t="s">
        <v>71</v>
      </c>
      <c r="G17" s="95" t="s">
        <v>87</v>
      </c>
      <c r="H17" s="95" t="s">
        <v>360</v>
      </c>
      <c r="I17" s="170">
        <v>23000</v>
      </c>
      <c r="J17" s="170">
        <f>'Anexo 1.4-Quadro Descritivo'!J144</f>
        <v>11358.5</v>
      </c>
      <c r="K17" s="170">
        <v>0</v>
      </c>
      <c r="L17" s="172">
        <f t="shared" si="0"/>
        <v>0</v>
      </c>
      <c r="M17" s="171">
        <f t="shared" si="1"/>
        <v>-11641.5</v>
      </c>
      <c r="N17" s="173">
        <f t="shared" si="2"/>
        <v>-50.615217391304348</v>
      </c>
    </row>
    <row r="18" spans="1:14" s="4" customFormat="1" ht="123.75" customHeight="1" x14ac:dyDescent="0.25">
      <c r="A18" s="238" t="s">
        <v>282</v>
      </c>
      <c r="B18" s="94" t="s">
        <v>567</v>
      </c>
      <c r="C18" s="94"/>
      <c r="D18" s="95" t="s">
        <v>568</v>
      </c>
      <c r="E18" s="95" t="s">
        <v>339</v>
      </c>
      <c r="F18" s="95" t="s">
        <v>83</v>
      </c>
      <c r="G18" s="95" t="s">
        <v>87</v>
      </c>
      <c r="H18" s="95" t="s">
        <v>340</v>
      </c>
      <c r="I18" s="170">
        <v>231940</v>
      </c>
      <c r="J18" s="170">
        <f>'Anexo 1.4-Quadro Descritivo'!J125</f>
        <v>330940</v>
      </c>
      <c r="K18" s="170">
        <v>0</v>
      </c>
      <c r="L18" s="172">
        <f t="shared" si="0"/>
        <v>0</v>
      </c>
      <c r="M18" s="171">
        <f t="shared" si="1"/>
        <v>99000</v>
      </c>
      <c r="N18" s="173">
        <f t="shared" si="2"/>
        <v>42.683452617056133</v>
      </c>
    </row>
    <row r="19" spans="1:14" s="4" customFormat="1" ht="140.25" customHeight="1" x14ac:dyDescent="0.25">
      <c r="A19" s="238" t="s">
        <v>562</v>
      </c>
      <c r="B19" s="94" t="s">
        <v>567</v>
      </c>
      <c r="C19" s="94"/>
      <c r="D19" s="95" t="s">
        <v>329</v>
      </c>
      <c r="E19" s="95" t="s">
        <v>330</v>
      </c>
      <c r="F19" s="95" t="s">
        <v>78</v>
      </c>
      <c r="G19" s="95" t="s">
        <v>58</v>
      </c>
      <c r="H19" s="95" t="s">
        <v>569</v>
      </c>
      <c r="I19" s="170">
        <v>16023</v>
      </c>
      <c r="J19" s="170">
        <f>'Anexo 1.4-Quadro Descritivo'!J104</f>
        <v>16000</v>
      </c>
      <c r="K19" s="170">
        <v>0</v>
      </c>
      <c r="L19" s="172">
        <f t="shared" si="0"/>
        <v>0</v>
      </c>
      <c r="M19" s="171">
        <f t="shared" si="1"/>
        <v>-23</v>
      </c>
      <c r="N19" s="173">
        <f t="shared" si="2"/>
        <v>-0.14354365599450791</v>
      </c>
    </row>
    <row r="20" spans="1:14" s="4" customFormat="1" ht="129.75" customHeight="1" x14ac:dyDescent="0.25">
      <c r="A20" s="238" t="s">
        <v>282</v>
      </c>
      <c r="B20" s="94" t="s">
        <v>563</v>
      </c>
      <c r="C20" s="94" t="s">
        <v>564</v>
      </c>
      <c r="D20" s="95" t="s">
        <v>323</v>
      </c>
      <c r="E20" s="95" t="s">
        <v>324</v>
      </c>
      <c r="F20" s="95" t="s">
        <v>53</v>
      </c>
      <c r="G20" s="95" t="s">
        <v>87</v>
      </c>
      <c r="H20" s="95" t="s">
        <v>326</v>
      </c>
      <c r="I20" s="170">
        <v>63780</v>
      </c>
      <c r="J20" s="170">
        <f>'Anexo 1.4-Quadro Descritivo'!J85</f>
        <v>42483.287500000093</v>
      </c>
      <c r="K20" s="170">
        <v>17280</v>
      </c>
      <c r="L20" s="172">
        <f t="shared" si="0"/>
        <v>40.674818303550452</v>
      </c>
      <c r="M20" s="171">
        <f t="shared" si="1"/>
        <v>-21296.712499999907</v>
      </c>
      <c r="N20" s="173">
        <f t="shared" si="2"/>
        <v>-33.39089448102839</v>
      </c>
    </row>
    <row r="21" spans="1:14" s="4" customFormat="1" ht="131.25" customHeight="1" x14ac:dyDescent="0.25">
      <c r="A21" s="238" t="s">
        <v>308</v>
      </c>
      <c r="B21" s="94" t="s">
        <v>563</v>
      </c>
      <c r="C21" s="94"/>
      <c r="D21" s="95" t="s">
        <v>308</v>
      </c>
      <c r="E21" s="95" t="s">
        <v>570</v>
      </c>
      <c r="F21" s="95" t="s">
        <v>71</v>
      </c>
      <c r="G21" s="95" t="s">
        <v>81</v>
      </c>
      <c r="H21" s="95" t="s">
        <v>310</v>
      </c>
      <c r="I21" s="170">
        <v>17250</v>
      </c>
      <c r="J21" s="170">
        <f>'Anexo 1.4-Quadro Descritivo'!J64</f>
        <v>6000</v>
      </c>
      <c r="K21" s="170">
        <v>0</v>
      </c>
      <c r="L21" s="172">
        <f t="shared" si="0"/>
        <v>0</v>
      </c>
      <c r="M21" s="171">
        <f t="shared" si="1"/>
        <v>-11250</v>
      </c>
      <c r="N21" s="173">
        <f t="shared" si="2"/>
        <v>-65.217391304347828</v>
      </c>
    </row>
    <row r="22" spans="1:14" s="4" customFormat="1" ht="111.75" customHeight="1" x14ac:dyDescent="0.25">
      <c r="A22" s="238" t="s">
        <v>571</v>
      </c>
      <c r="B22" s="94" t="s">
        <v>563</v>
      </c>
      <c r="C22" s="94"/>
      <c r="D22" s="95" t="s">
        <v>300</v>
      </c>
      <c r="E22" s="95" t="s">
        <v>303</v>
      </c>
      <c r="F22" s="95" t="s">
        <v>68</v>
      </c>
      <c r="G22" s="95"/>
      <c r="H22" s="95" t="s">
        <v>302</v>
      </c>
      <c r="I22" s="170">
        <v>17250</v>
      </c>
      <c r="J22" s="170">
        <f>'Anexo 1.4-Quadro Descritivo'!J43</f>
        <v>20000</v>
      </c>
      <c r="K22" s="170">
        <v>0</v>
      </c>
      <c r="L22" s="172">
        <f t="shared" si="0"/>
        <v>0</v>
      </c>
      <c r="M22" s="171">
        <f t="shared" si="1"/>
        <v>2750</v>
      </c>
      <c r="N22" s="173">
        <f t="shared" si="2"/>
        <v>15.942028985507244</v>
      </c>
    </row>
    <row r="23" spans="1:14" s="4" customFormat="1" ht="96.75" customHeight="1" x14ac:dyDescent="0.25">
      <c r="A23" s="238" t="s">
        <v>282</v>
      </c>
      <c r="B23" s="94" t="s">
        <v>567</v>
      </c>
      <c r="C23" s="94"/>
      <c r="D23" s="293" t="s">
        <v>285</v>
      </c>
      <c r="E23" s="95" t="s">
        <v>286</v>
      </c>
      <c r="F23" s="95" t="s">
        <v>69</v>
      </c>
      <c r="G23" s="95" t="s">
        <v>53</v>
      </c>
      <c r="H23" s="95" t="s">
        <v>287</v>
      </c>
      <c r="I23" s="170">
        <v>25000</v>
      </c>
      <c r="J23" s="170">
        <f>'Anexo 1.4-Quadro Descritivo'!J21</f>
        <v>23000</v>
      </c>
      <c r="K23" s="170">
        <v>0</v>
      </c>
      <c r="L23" s="172">
        <f t="shared" si="0"/>
        <v>0</v>
      </c>
      <c r="M23" s="171">
        <f t="shared" si="1"/>
        <v>-2000</v>
      </c>
      <c r="N23" s="173">
        <f t="shared" si="2"/>
        <v>-8</v>
      </c>
    </row>
    <row r="24" spans="1:14" s="258" customFormat="1" ht="24" thickBot="1" x14ac:dyDescent="0.3">
      <c r="A24" s="329" t="s">
        <v>23</v>
      </c>
      <c r="B24" s="330"/>
      <c r="C24" s="330"/>
      <c r="D24" s="330"/>
      <c r="E24" s="330"/>
      <c r="F24" s="330"/>
      <c r="G24" s="330"/>
      <c r="H24" s="331"/>
      <c r="I24" s="259">
        <f>SUM(I10:I23)</f>
        <v>1410460</v>
      </c>
      <c r="J24" s="259">
        <f>SUM(J10:J23)</f>
        <v>1476000</v>
      </c>
      <c r="K24" s="259">
        <f>SUM(K10:K23)</f>
        <v>666196</v>
      </c>
      <c r="L24" s="260">
        <f t="shared" ref="L24:L25" si="3">IFERROR(K24/J24*100,)</f>
        <v>45.135230352303523</v>
      </c>
      <c r="M24" s="260">
        <f t="shared" ref="M24" si="4">J24-I24</f>
        <v>65540</v>
      </c>
      <c r="N24" s="260">
        <f t="shared" ref="N24" si="5">IFERROR(M24/I24*100,)</f>
        <v>4.6467110020844267</v>
      </c>
    </row>
    <row r="25" spans="1:14" s="4" customFormat="1" ht="26.25" x14ac:dyDescent="0.4">
      <c r="A25" s="245" t="s">
        <v>130</v>
      </c>
      <c r="B25" s="245"/>
      <c r="C25" s="245"/>
      <c r="D25" s="245"/>
      <c r="E25" s="245"/>
      <c r="F25" s="245"/>
      <c r="G25" s="245"/>
      <c r="H25" s="245"/>
      <c r="I25" s="245" t="b">
        <f>I24='Anexo_1.2_Usos e Fontes'!B36</f>
        <v>1</v>
      </c>
      <c r="J25" s="245" t="b">
        <f>J24='Anexo_1.2_Usos e Fontes'!C36</f>
        <v>1</v>
      </c>
      <c r="K25" s="245" t="b">
        <f>K24='Anexo_1.2_Usos e Fontes'!C24</f>
        <v>1</v>
      </c>
      <c r="L25" s="245">
        <f t="shared" si="3"/>
        <v>100</v>
      </c>
      <c r="M25" s="245"/>
      <c r="N25" s="245"/>
    </row>
    <row r="26" spans="1:14" s="4" customFormat="1" ht="21" x14ac:dyDescent="0.25">
      <c r="A26" s="327" t="s">
        <v>183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</row>
    <row r="27" spans="1:14" s="4" customFormat="1" ht="99" customHeight="1" x14ac:dyDescent="0.25">
      <c r="A27" s="328"/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</row>
    <row r="28" spans="1:14" s="4" customFormat="1" ht="15" customHeight="1" x14ac:dyDescent="0.25">
      <c r="A28" s="326"/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</row>
    <row r="29" spans="1:14" s="4" customFormat="1" ht="21" x14ac:dyDescent="0.25">
      <c r="A29" s="327" t="s">
        <v>236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</row>
    <row r="30" spans="1:14" s="4" customFormat="1" ht="25.5" customHeight="1" x14ac:dyDescent="0.25">
      <c r="A30" s="96" t="str">
        <f>'Anexo_1.1_Limites Estratégicos'!A4:M4</f>
        <v>Anexo 1.1- Limites de Aplicação dos Recursos Estratégicos - Programação 2019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8"/>
    </row>
    <row r="31" spans="1:14" s="4" customFormat="1" ht="25.5" customHeight="1" x14ac:dyDescent="0.25">
      <c r="A31" s="99" t="str">
        <f>'Anexo_1.2_Usos e Fontes'!A6</f>
        <v>Anexo 1.2 - Demonstrativo de Usos e Fontes - Programação 2019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00"/>
    </row>
    <row r="32" spans="1:14" s="4" customFormat="1" ht="25.5" customHeight="1" x14ac:dyDescent="0.25">
      <c r="A32" s="99" t="str">
        <f>'Anexo_1.3_ Elemento de Despesas'!A7:S7</f>
        <v>Anexo 1.3- Aplicações por Projeto/Atividade - por Elemento de Despesa (Consolidado) - Programação 2019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100"/>
    </row>
    <row r="33" spans="1:15" s="4" customFormat="1" ht="25.5" customHeight="1" x14ac:dyDescent="0.25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3"/>
    </row>
    <row r="34" spans="1:15" x14ac:dyDescent="0.25">
      <c r="O34" s="24"/>
    </row>
  </sheetData>
  <sheetProtection formatCells="0" formatRows="0" insertRows="0" deleteRows="0"/>
  <autoFilter ref="A9:S26"/>
  <mergeCells count="23">
    <mergeCell ref="A3:N3"/>
    <mergeCell ref="G8:G9"/>
    <mergeCell ref="H8:H9"/>
    <mergeCell ref="A5:N5"/>
    <mergeCell ref="M8:N8"/>
    <mergeCell ref="A8:A9"/>
    <mergeCell ref="B8:B9"/>
    <mergeCell ref="D8:D9"/>
    <mergeCell ref="F8:F9"/>
    <mergeCell ref="E8:E9"/>
    <mergeCell ref="A4:N4"/>
    <mergeCell ref="A7:N7"/>
    <mergeCell ref="S14:S15"/>
    <mergeCell ref="C8:C9"/>
    <mergeCell ref="A28:N28"/>
    <mergeCell ref="A29:N29"/>
    <mergeCell ref="A27:N27"/>
    <mergeCell ref="A26:N26"/>
    <mergeCell ref="I8:I9"/>
    <mergeCell ref="J8:J9"/>
    <mergeCell ref="L8:L9"/>
    <mergeCell ref="K8:K9"/>
    <mergeCell ref="A24:H24"/>
  </mergeCells>
  <pageMargins left="0.23622047244094491" right="0.23622047244094491" top="0.27" bottom="0.17" header="0.31496062992125984" footer="0.31496062992125984"/>
  <pageSetup paperSize="9" scale="41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Projetos'!$B$13:$B$26</xm:f>
          </x14:formula1>
          <xm:sqref>F10:G23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>
    <tabColor rgb="FF00B050"/>
    <pageSetUpPr fitToPage="1"/>
  </sheetPr>
  <dimension ref="A3:Z45"/>
  <sheetViews>
    <sheetView showGridLines="0" topLeftCell="A31" zoomScale="85" zoomScaleNormal="85" zoomScaleSheetLayoutView="80" workbookViewId="0">
      <selection activeCell="E64" sqref="E64"/>
    </sheetView>
  </sheetViews>
  <sheetFormatPr defaultRowHeight="15" x14ac:dyDescent="0.25"/>
  <cols>
    <col min="1" max="1" width="41.42578125" bestFit="1" customWidth="1"/>
    <col min="2" max="3" width="19" customWidth="1"/>
    <col min="4" max="4" width="18.140625" customWidth="1"/>
    <col min="5" max="5" width="17.28515625" customWidth="1"/>
    <col min="6" max="7" width="17.42578125" customWidth="1"/>
    <col min="8" max="8" width="13.28515625" bestFit="1" customWidth="1"/>
    <col min="9" max="9" width="11.7109375" bestFit="1" customWidth="1"/>
    <col min="10" max="10" width="37.7109375" bestFit="1" customWidth="1"/>
  </cols>
  <sheetData>
    <row r="3" spans="1:26" ht="30.75" customHeight="1" x14ac:dyDescent="0.25"/>
    <row r="4" spans="1:26" ht="79.5" customHeight="1" x14ac:dyDescent="0.25">
      <c r="A4" s="339" t="s">
        <v>246</v>
      </c>
      <c r="B4" s="339"/>
      <c r="C4" s="339"/>
      <c r="D4" s="339"/>
      <c r="E4" s="339"/>
      <c r="F4" s="339"/>
    </row>
    <row r="5" spans="1:26" ht="21" x14ac:dyDescent="0.25">
      <c r="A5" s="106" t="s">
        <v>619</v>
      </c>
      <c r="B5" s="87"/>
      <c r="C5" s="87"/>
      <c r="D5" s="87"/>
      <c r="E5" s="87"/>
      <c r="F5" s="105"/>
    </row>
    <row r="6" spans="1:26" s="2" customFormat="1" ht="24" customHeight="1" x14ac:dyDescent="0.25">
      <c r="A6" s="107" t="s">
        <v>247</v>
      </c>
      <c r="B6" s="88"/>
      <c r="C6" s="88"/>
      <c r="D6" s="89"/>
      <c r="E6" s="89"/>
      <c r="F6" s="90"/>
      <c r="G6" s="5"/>
      <c r="H6" s="5"/>
      <c r="I6" s="5"/>
      <c r="J6" s="5"/>
      <c r="K6" s="5"/>
      <c r="L6" s="5"/>
    </row>
    <row r="7" spans="1:26" s="2" customFormat="1" ht="23.25" customHeight="1" x14ac:dyDescent="0.25">
      <c r="A7" s="84"/>
      <c r="B7" s="85"/>
      <c r="C7" s="85"/>
      <c r="D7" s="86"/>
      <c r="E7" s="91" t="s">
        <v>42</v>
      </c>
      <c r="F7" s="86"/>
      <c r="G7" s="5"/>
      <c r="H7" s="5"/>
      <c r="I7" s="5"/>
      <c r="J7" s="5"/>
      <c r="K7" s="5"/>
      <c r="L7" s="5"/>
    </row>
    <row r="8" spans="1:26" ht="23.45" customHeight="1" x14ac:dyDescent="0.25">
      <c r="A8" s="342" t="s">
        <v>24</v>
      </c>
      <c r="B8" s="343" t="s">
        <v>255</v>
      </c>
      <c r="C8" s="343" t="s">
        <v>248</v>
      </c>
      <c r="D8" s="342" t="s">
        <v>43</v>
      </c>
      <c r="E8" s="342"/>
      <c r="F8" s="341" t="s">
        <v>176</v>
      </c>
      <c r="G8" s="27"/>
      <c r="H8" s="27"/>
      <c r="I8" s="282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6"/>
      <c r="X8" s="6"/>
      <c r="Y8" s="6"/>
      <c r="Z8" s="6"/>
    </row>
    <row r="9" spans="1:26" ht="46.15" customHeight="1" x14ac:dyDescent="0.25">
      <c r="A9" s="342"/>
      <c r="B9" s="343"/>
      <c r="C9" s="343"/>
      <c r="D9" s="136" t="s">
        <v>229</v>
      </c>
      <c r="E9" s="280" t="s">
        <v>230</v>
      </c>
      <c r="F9" s="341"/>
      <c r="G9" s="337"/>
      <c r="H9" s="338"/>
      <c r="I9" s="283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.95" customHeight="1" x14ac:dyDescent="0.25">
      <c r="A10" s="122" t="s">
        <v>25</v>
      </c>
      <c r="B10" s="137"/>
      <c r="C10" s="137"/>
      <c r="D10" s="137"/>
      <c r="E10" s="137"/>
      <c r="F10" s="138"/>
      <c r="G10" s="27"/>
      <c r="H10" s="27"/>
      <c r="I10" s="283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.95" customHeight="1" x14ac:dyDescent="0.25">
      <c r="A11" s="108" t="s">
        <v>26</v>
      </c>
      <c r="B11" s="109">
        <f>B12+B22+B23+B24</f>
        <v>1182020</v>
      </c>
      <c r="C11" s="109">
        <f>C12+C22+C23+C24</f>
        <v>1147560</v>
      </c>
      <c r="D11" s="109">
        <f>C11-B11</f>
        <v>-34460</v>
      </c>
      <c r="E11" s="256">
        <f>IFERROR(D11/B11*100,)</f>
        <v>-2.9153483020591868</v>
      </c>
      <c r="F11" s="110">
        <f t="shared" ref="F11:F28" si="0">IFERROR(C11/$C$28*100,0)</f>
        <v>77.747967479674799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.95" customHeight="1" x14ac:dyDescent="0.25">
      <c r="A12" s="111" t="s">
        <v>276</v>
      </c>
      <c r="B12" s="109">
        <f>B13+B20+B21</f>
        <v>390244</v>
      </c>
      <c r="C12" s="109">
        <f>C13+C20+C21</f>
        <v>469654</v>
      </c>
      <c r="D12" s="109">
        <f>C12-B12</f>
        <v>79410</v>
      </c>
      <c r="E12" s="256">
        <f t="shared" ref="E12:E36" si="1">IFERROR(D12/B12*100,)</f>
        <v>20.348807412798148</v>
      </c>
      <c r="F12" s="110">
        <f t="shared" si="0"/>
        <v>31.819376693766937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.95" customHeight="1" x14ac:dyDescent="0.25">
      <c r="A13" s="111" t="s">
        <v>27</v>
      </c>
      <c r="B13" s="109">
        <f>B14+B17</f>
        <v>208375</v>
      </c>
      <c r="C13" s="109">
        <f>C14+C17</f>
        <v>265132</v>
      </c>
      <c r="D13" s="109">
        <f t="shared" ref="D13:D28" si="2">C13-B13</f>
        <v>56757</v>
      </c>
      <c r="E13" s="256">
        <f t="shared" si="1"/>
        <v>27.237912417516497</v>
      </c>
      <c r="F13" s="110">
        <f t="shared" si="0"/>
        <v>17.962872628726288</v>
      </c>
      <c r="G13" s="27"/>
      <c r="H13" s="27"/>
      <c r="I13" s="283"/>
      <c r="J13" s="344"/>
      <c r="K13" s="344"/>
      <c r="L13" s="344"/>
      <c r="M13" s="344"/>
      <c r="N13" s="344"/>
      <c r="O13" s="344"/>
      <c r="P13" s="344"/>
      <c r="Q13" s="344"/>
      <c r="R13" s="6"/>
      <c r="S13" s="6"/>
      <c r="T13" s="6"/>
      <c r="U13" s="6"/>
      <c r="V13" s="6"/>
      <c r="W13" s="6"/>
      <c r="X13" s="6"/>
      <c r="Y13" s="6"/>
      <c r="Z13" s="6"/>
    </row>
    <row r="14" spans="1:26" ht="24.95" customHeight="1" x14ac:dyDescent="0.25">
      <c r="A14" s="115" t="s">
        <v>28</v>
      </c>
      <c r="B14" s="143">
        <f>SUM(B15:B16)</f>
        <v>154980</v>
      </c>
      <c r="C14" s="143">
        <f>SUM(C15:C16)</f>
        <v>193931</v>
      </c>
      <c r="D14" s="109">
        <f t="shared" si="2"/>
        <v>38951</v>
      </c>
      <c r="E14" s="256">
        <f t="shared" si="1"/>
        <v>25.132920376822813</v>
      </c>
      <c r="F14" s="110">
        <f t="shared" si="0"/>
        <v>13.138956639566397</v>
      </c>
      <c r="G14" s="27"/>
      <c r="H14" s="348"/>
      <c r="I14" s="348"/>
      <c r="J14" s="344"/>
      <c r="K14" s="344"/>
      <c r="L14" s="344"/>
      <c r="M14" s="344"/>
      <c r="N14" s="344"/>
      <c r="O14" s="344"/>
      <c r="P14" s="344"/>
      <c r="Q14" s="344"/>
      <c r="R14" s="6"/>
      <c r="S14" s="6"/>
      <c r="T14" s="6"/>
      <c r="U14" s="6"/>
      <c r="V14" s="6"/>
      <c r="W14" s="6"/>
      <c r="X14" s="6"/>
      <c r="Y14" s="6"/>
      <c r="Z14" s="6"/>
    </row>
    <row r="15" spans="1:26" ht="24.95" customHeight="1" x14ac:dyDescent="0.25">
      <c r="A15" s="112" t="s">
        <v>249</v>
      </c>
      <c r="B15" s="113">
        <v>145578</v>
      </c>
      <c r="C15" s="113">
        <v>184183</v>
      </c>
      <c r="D15" s="109">
        <f t="shared" si="2"/>
        <v>38605</v>
      </c>
      <c r="E15" s="256">
        <f t="shared" si="1"/>
        <v>26.518429982552309</v>
      </c>
      <c r="F15" s="110">
        <f t="shared" si="0"/>
        <v>12.478523035230351</v>
      </c>
      <c r="G15" s="27"/>
      <c r="H15" s="281"/>
      <c r="I15" s="281"/>
      <c r="J15" s="142"/>
      <c r="K15" s="142"/>
      <c r="L15" s="142"/>
      <c r="M15" s="142"/>
      <c r="N15" s="142"/>
      <c r="O15" s="142"/>
      <c r="P15" s="142"/>
      <c r="Q15" s="142"/>
      <c r="R15" s="6"/>
      <c r="S15" s="6"/>
      <c r="T15" s="6"/>
      <c r="U15" s="6"/>
      <c r="V15" s="6"/>
      <c r="W15" s="6"/>
      <c r="X15" s="6"/>
      <c r="Y15" s="6"/>
      <c r="Z15" s="6"/>
    </row>
    <row r="16" spans="1:26" ht="24.95" customHeight="1" x14ac:dyDescent="0.25">
      <c r="A16" s="112" t="s">
        <v>231</v>
      </c>
      <c r="B16" s="113">
        <v>9402</v>
      </c>
      <c r="C16" s="113">
        <f>9748</f>
        <v>9748</v>
      </c>
      <c r="D16" s="109">
        <f t="shared" si="2"/>
        <v>346</v>
      </c>
      <c r="E16" s="256">
        <f t="shared" si="1"/>
        <v>3.6800680706232711</v>
      </c>
      <c r="F16" s="110">
        <f t="shared" si="0"/>
        <v>0.66043360433604337</v>
      </c>
      <c r="G16" s="27"/>
      <c r="H16" s="281"/>
      <c r="I16" s="281"/>
      <c r="J16" s="142"/>
      <c r="K16" s="142"/>
      <c r="L16" s="142"/>
      <c r="M16" s="142"/>
      <c r="N16" s="142"/>
      <c r="O16" s="142"/>
      <c r="P16" s="142"/>
      <c r="Q16" s="142"/>
      <c r="R16" s="6"/>
      <c r="S16" s="6"/>
      <c r="T16" s="6"/>
      <c r="U16" s="6"/>
      <c r="V16" s="6"/>
      <c r="W16" s="6"/>
      <c r="X16" s="6"/>
      <c r="Y16" s="6"/>
      <c r="Z16" s="6"/>
    </row>
    <row r="17" spans="1:14" ht="24.95" customHeight="1" x14ac:dyDescent="0.25">
      <c r="A17" s="115" t="s">
        <v>29</v>
      </c>
      <c r="B17" s="143">
        <f>SUM(B18:B19)</f>
        <v>53395</v>
      </c>
      <c r="C17" s="143">
        <f>SUM(C18:C19)</f>
        <v>71201</v>
      </c>
      <c r="D17" s="109">
        <f t="shared" si="2"/>
        <v>17806</v>
      </c>
      <c r="E17" s="256">
        <f t="shared" si="1"/>
        <v>33.347691731435532</v>
      </c>
      <c r="F17" s="110">
        <f t="shared" si="0"/>
        <v>4.8239159891598913</v>
      </c>
      <c r="G17" s="27"/>
      <c r="H17" s="348"/>
      <c r="I17" s="348"/>
    </row>
    <row r="18" spans="1:14" ht="24.95" customHeight="1" x14ac:dyDescent="0.25">
      <c r="A18" s="112" t="s">
        <v>250</v>
      </c>
      <c r="B18" s="114">
        <v>50861</v>
      </c>
      <c r="C18" s="114">
        <v>67315</v>
      </c>
      <c r="D18" s="109">
        <f t="shared" si="2"/>
        <v>16454</v>
      </c>
      <c r="E18" s="256">
        <f t="shared" si="1"/>
        <v>32.350917205717543</v>
      </c>
      <c r="F18" s="110">
        <f t="shared" si="0"/>
        <v>4.5606368563685633</v>
      </c>
      <c r="G18" s="27"/>
      <c r="H18" s="281"/>
      <c r="I18" s="281"/>
    </row>
    <row r="19" spans="1:14" ht="24.95" customHeight="1" x14ac:dyDescent="0.25">
      <c r="A19" s="112" t="s">
        <v>232</v>
      </c>
      <c r="B19" s="114">
        <v>2534</v>
      </c>
      <c r="C19" s="114">
        <v>3886</v>
      </c>
      <c r="D19" s="109">
        <f t="shared" si="2"/>
        <v>1352</v>
      </c>
      <c r="E19" s="256">
        <f t="shared" si="1"/>
        <v>53.354380426203626</v>
      </c>
      <c r="F19" s="110">
        <f t="shared" si="0"/>
        <v>0.26327913279132792</v>
      </c>
      <c r="G19" s="27"/>
      <c r="H19" s="281"/>
      <c r="I19" s="281"/>
    </row>
    <row r="20" spans="1:14" ht="24.95" customHeight="1" x14ac:dyDescent="0.25">
      <c r="A20" s="115" t="s">
        <v>187</v>
      </c>
      <c r="B20" s="116">
        <v>162168</v>
      </c>
      <c r="C20" s="116">
        <v>184885</v>
      </c>
      <c r="D20" s="109">
        <f t="shared" si="2"/>
        <v>22717</v>
      </c>
      <c r="E20" s="256">
        <f t="shared" si="1"/>
        <v>14.008312367421439</v>
      </c>
      <c r="F20" s="110">
        <f t="shared" si="0"/>
        <v>12.526084010840108</v>
      </c>
      <c r="G20" s="27"/>
      <c r="H20" s="27"/>
      <c r="I20" s="27"/>
    </row>
    <row r="21" spans="1:14" ht="24.95" customHeight="1" x14ac:dyDescent="0.25">
      <c r="A21" s="115" t="s">
        <v>134</v>
      </c>
      <c r="B21" s="116">
        <v>19701</v>
      </c>
      <c r="C21" s="116">
        <v>19637</v>
      </c>
      <c r="D21" s="109">
        <f t="shared" si="2"/>
        <v>-64</v>
      </c>
      <c r="E21" s="256">
        <f t="shared" si="1"/>
        <v>-0.32485660626364143</v>
      </c>
      <c r="F21" s="110">
        <f t="shared" si="0"/>
        <v>1.330420054200542</v>
      </c>
      <c r="G21" s="27"/>
      <c r="H21" s="83"/>
      <c r="I21" s="83"/>
      <c r="J21" s="83"/>
      <c r="K21" s="27"/>
    </row>
    <row r="22" spans="1:14" ht="24.95" customHeight="1" x14ac:dyDescent="0.25">
      <c r="A22" s="115" t="s">
        <v>30</v>
      </c>
      <c r="B22" s="116">
        <v>12671</v>
      </c>
      <c r="C22" s="116">
        <v>10000</v>
      </c>
      <c r="D22" s="109">
        <f t="shared" si="2"/>
        <v>-2671</v>
      </c>
      <c r="E22" s="256">
        <f t="shared" si="1"/>
        <v>-21.079630652671455</v>
      </c>
      <c r="F22" s="110">
        <f t="shared" si="0"/>
        <v>0.6775067750677507</v>
      </c>
      <c r="G22" s="27"/>
      <c r="H22" s="27"/>
      <c r="I22" s="27"/>
    </row>
    <row r="23" spans="1:14" ht="24.95" customHeight="1" x14ac:dyDescent="0.25">
      <c r="A23" s="115" t="s">
        <v>31</v>
      </c>
      <c r="B23" s="117">
        <v>15576</v>
      </c>
      <c r="C23" s="117">
        <v>1710</v>
      </c>
      <c r="D23" s="109">
        <f t="shared" si="2"/>
        <v>-13866</v>
      </c>
      <c r="E23" s="256">
        <f t="shared" si="1"/>
        <v>-89.021571648690283</v>
      </c>
      <c r="F23" s="110">
        <f t="shared" si="0"/>
        <v>0.11585365853658536</v>
      </c>
      <c r="G23" s="27"/>
      <c r="H23" s="27"/>
      <c r="I23" s="27"/>
    </row>
    <row r="24" spans="1:14" ht="24.95" customHeight="1" x14ac:dyDescent="0.25">
      <c r="A24" s="115" t="s">
        <v>32</v>
      </c>
      <c r="B24" s="117">
        <v>763529</v>
      </c>
      <c r="C24" s="117">
        <v>666196</v>
      </c>
      <c r="D24" s="109">
        <f t="shared" si="2"/>
        <v>-97333</v>
      </c>
      <c r="E24" s="256">
        <f t="shared" si="1"/>
        <v>-12.747780372454745</v>
      </c>
      <c r="F24" s="110">
        <f t="shared" si="0"/>
        <v>45.135230352303523</v>
      </c>
      <c r="G24" s="27"/>
      <c r="H24" s="27"/>
      <c r="I24" s="27"/>
    </row>
    <row r="25" spans="1:14" ht="24.95" customHeight="1" x14ac:dyDescent="0.25">
      <c r="A25" s="108" t="s">
        <v>33</v>
      </c>
      <c r="B25" s="109">
        <f>SUM(B26:B27)</f>
        <v>228440</v>
      </c>
      <c r="C25" s="109">
        <f>SUM(C26:C27)</f>
        <v>328440</v>
      </c>
      <c r="D25" s="109">
        <f t="shared" si="2"/>
        <v>100000</v>
      </c>
      <c r="E25" s="256">
        <f t="shared" si="1"/>
        <v>43.775170723165822</v>
      </c>
      <c r="F25" s="110">
        <f t="shared" si="0"/>
        <v>22.252032520325205</v>
      </c>
      <c r="G25" s="27"/>
      <c r="H25" s="27"/>
      <c r="I25" s="27"/>
    </row>
    <row r="26" spans="1:14" ht="36" customHeight="1" x14ac:dyDescent="0.25">
      <c r="A26" s="115" t="s">
        <v>34</v>
      </c>
      <c r="B26" s="117">
        <v>228440</v>
      </c>
      <c r="C26" s="117">
        <v>328440</v>
      </c>
      <c r="D26" s="109">
        <f t="shared" si="2"/>
        <v>100000</v>
      </c>
      <c r="E26" s="256">
        <f t="shared" si="1"/>
        <v>43.775170723165822</v>
      </c>
      <c r="F26" s="110">
        <f t="shared" si="0"/>
        <v>22.252032520325205</v>
      </c>
      <c r="G26" s="284"/>
      <c r="H26" s="27"/>
      <c r="I26" s="27"/>
    </row>
    <row r="27" spans="1:14" ht="24.95" customHeight="1" x14ac:dyDescent="0.25">
      <c r="A27" s="115" t="s">
        <v>50</v>
      </c>
      <c r="B27" s="117">
        <v>0</v>
      </c>
      <c r="C27" s="117">
        <v>0</v>
      </c>
      <c r="D27" s="109">
        <f t="shared" si="2"/>
        <v>0</v>
      </c>
      <c r="E27" s="256">
        <f t="shared" si="1"/>
        <v>0</v>
      </c>
      <c r="F27" s="110">
        <f t="shared" si="0"/>
        <v>0</v>
      </c>
    </row>
    <row r="28" spans="1:14" ht="24.95" customHeight="1" x14ac:dyDescent="0.25">
      <c r="A28" s="108" t="s">
        <v>35</v>
      </c>
      <c r="B28" s="109">
        <f>SUM(B11,B25)</f>
        <v>1410460</v>
      </c>
      <c r="C28" s="109">
        <f>SUM(C11,C25)</f>
        <v>1476000</v>
      </c>
      <c r="D28" s="109">
        <f t="shared" si="2"/>
        <v>65540</v>
      </c>
      <c r="E28" s="256">
        <f t="shared" si="1"/>
        <v>4.6467110020844267</v>
      </c>
      <c r="F28" s="110">
        <f t="shared" si="0"/>
        <v>100</v>
      </c>
    </row>
    <row r="29" spans="1:14" ht="24.95" customHeight="1" x14ac:dyDescent="0.25">
      <c r="A29" s="122" t="s">
        <v>36</v>
      </c>
      <c r="B29" s="118"/>
      <c r="C29" s="118"/>
      <c r="D29" s="118"/>
      <c r="E29" s="118"/>
      <c r="F29" s="119"/>
      <c r="G29" s="27"/>
      <c r="H29" s="27"/>
      <c r="I29" s="27"/>
      <c r="J29" s="27"/>
      <c r="K29" s="27"/>
      <c r="L29" s="27"/>
      <c r="M29" s="27"/>
      <c r="N29" s="27"/>
    </row>
    <row r="30" spans="1:14" ht="24.95" customHeight="1" x14ac:dyDescent="0.25">
      <c r="A30" s="111" t="s">
        <v>37</v>
      </c>
      <c r="B30" s="109">
        <f>SUM(B31:B32)</f>
        <v>1350933</v>
      </c>
      <c r="C30" s="109">
        <f>SUM(C31:C32)</f>
        <v>1429097.5</v>
      </c>
      <c r="D30" s="109">
        <f>C30-B30</f>
        <v>78164.5</v>
      </c>
      <c r="E30" s="256">
        <f t="shared" si="1"/>
        <v>5.7859642188028566</v>
      </c>
      <c r="F30" s="110">
        <f t="shared" ref="F30:F36" si="3">IFERROR(C30/$C$36*100,0)</f>
        <v>96.822323848238483</v>
      </c>
      <c r="G30" s="27"/>
      <c r="H30" s="27"/>
      <c r="I30" s="27"/>
      <c r="J30" s="27"/>
      <c r="K30" s="27"/>
      <c r="L30" s="27"/>
      <c r="M30" s="27"/>
      <c r="N30" s="27"/>
    </row>
    <row r="31" spans="1:14" ht="24.95" customHeight="1" x14ac:dyDescent="0.25">
      <c r="A31" s="115" t="s">
        <v>38</v>
      </c>
      <c r="B31" s="116">
        <v>272963</v>
      </c>
      <c r="C31" s="116">
        <v>369940</v>
      </c>
      <c r="D31" s="109">
        <f t="shared" ref="D31:D36" si="4">C31-B31</f>
        <v>96977</v>
      </c>
      <c r="E31" s="256">
        <f t="shared" si="1"/>
        <v>35.527525708612522</v>
      </c>
      <c r="F31" s="110">
        <f t="shared" si="3"/>
        <v>25.06368563685637</v>
      </c>
      <c r="G31" s="285"/>
      <c r="H31" s="285"/>
      <c r="I31" s="27"/>
      <c r="J31" s="27"/>
      <c r="K31" s="27"/>
      <c r="L31" s="27"/>
      <c r="M31" s="27"/>
      <c r="N31" s="27"/>
    </row>
    <row r="32" spans="1:14" ht="24.95" customHeight="1" x14ac:dyDescent="0.25">
      <c r="A32" s="115" t="s">
        <v>157</v>
      </c>
      <c r="B32" s="116">
        <v>1077970</v>
      </c>
      <c r="C32" s="116">
        <v>1059157.5</v>
      </c>
      <c r="D32" s="109">
        <f t="shared" si="4"/>
        <v>-18812.5</v>
      </c>
      <c r="E32" s="256">
        <f t="shared" si="1"/>
        <v>-1.7451784372477896</v>
      </c>
      <c r="F32" s="110">
        <f t="shared" si="3"/>
        <v>71.758638211382106</v>
      </c>
      <c r="G32" s="285"/>
      <c r="H32" s="285"/>
      <c r="I32" s="27"/>
      <c r="J32" s="27"/>
      <c r="K32" s="27"/>
      <c r="L32" s="27"/>
      <c r="M32" s="27"/>
      <c r="N32" s="27"/>
    </row>
    <row r="33" spans="1:14" ht="24.95" customHeight="1" x14ac:dyDescent="0.25">
      <c r="A33" s="115" t="s">
        <v>39</v>
      </c>
      <c r="B33" s="116">
        <v>11634</v>
      </c>
      <c r="C33" s="116">
        <v>9639</v>
      </c>
      <c r="D33" s="109">
        <f t="shared" si="4"/>
        <v>-1995</v>
      </c>
      <c r="E33" s="256">
        <f t="shared" si="1"/>
        <v>-17.148014440433212</v>
      </c>
      <c r="F33" s="110">
        <f t="shared" si="3"/>
        <v>0.6530487804878049</v>
      </c>
      <c r="G33" s="285"/>
      <c r="H33" s="285"/>
      <c r="I33" s="27"/>
      <c r="J33" s="27"/>
      <c r="K33" s="27"/>
      <c r="L33" s="27"/>
      <c r="M33" s="27"/>
      <c r="N33" s="27"/>
    </row>
    <row r="34" spans="1:14" ht="24.95" customHeight="1" x14ac:dyDescent="0.25">
      <c r="A34" s="115" t="s">
        <v>156</v>
      </c>
      <c r="B34" s="116">
        <v>24893</v>
      </c>
      <c r="C34" s="116">
        <v>25905</v>
      </c>
      <c r="D34" s="109">
        <f t="shared" si="4"/>
        <v>1012</v>
      </c>
      <c r="E34" s="256">
        <f t="shared" si="1"/>
        <v>4.065399911621741</v>
      </c>
      <c r="F34" s="110">
        <f t="shared" si="3"/>
        <v>1.7550813008130082</v>
      </c>
      <c r="G34" s="285"/>
      <c r="H34" s="285"/>
      <c r="I34" s="27"/>
      <c r="J34" s="27"/>
      <c r="K34" s="27"/>
      <c r="L34" s="27"/>
      <c r="M34" s="27"/>
      <c r="N34" s="27"/>
    </row>
    <row r="35" spans="1:14" ht="24.95" customHeight="1" x14ac:dyDescent="0.25">
      <c r="A35" s="115" t="s">
        <v>51</v>
      </c>
      <c r="B35" s="116">
        <v>23000</v>
      </c>
      <c r="C35" s="116">
        <v>11358.5</v>
      </c>
      <c r="D35" s="109">
        <f t="shared" si="4"/>
        <v>-11641.5</v>
      </c>
      <c r="E35" s="256">
        <f t="shared" si="1"/>
        <v>-50.615217391304348</v>
      </c>
      <c r="F35" s="110">
        <f t="shared" si="3"/>
        <v>0.76954607046070456</v>
      </c>
      <c r="G35" s="285"/>
      <c r="H35" s="285"/>
      <c r="I35" s="27"/>
      <c r="J35" s="27"/>
      <c r="K35" s="27"/>
      <c r="L35" s="27"/>
      <c r="M35" s="27"/>
      <c r="N35" s="27"/>
    </row>
    <row r="36" spans="1:14" ht="24.95" customHeight="1" x14ac:dyDescent="0.25">
      <c r="A36" s="108" t="s">
        <v>40</v>
      </c>
      <c r="B36" s="109">
        <f>SUM(B30,B33:B35)</f>
        <v>1410460</v>
      </c>
      <c r="C36" s="109">
        <f>SUM(C30,C33:C35)</f>
        <v>1476000</v>
      </c>
      <c r="D36" s="109">
        <f t="shared" si="4"/>
        <v>65540</v>
      </c>
      <c r="E36" s="256">
        <f t="shared" si="1"/>
        <v>4.6467110020844267</v>
      </c>
      <c r="F36" s="110">
        <f t="shared" si="3"/>
        <v>100</v>
      </c>
      <c r="G36" s="286"/>
      <c r="H36" s="286"/>
      <c r="I36" s="27"/>
      <c r="J36" s="27"/>
      <c r="K36" s="27"/>
      <c r="L36" s="27"/>
      <c r="M36" s="27"/>
      <c r="N36" s="27"/>
    </row>
    <row r="37" spans="1:14" ht="24.95" customHeight="1" x14ac:dyDescent="0.25">
      <c r="A37" s="115" t="s">
        <v>41</v>
      </c>
      <c r="B37" s="120">
        <f>B28-B36</f>
        <v>0</v>
      </c>
      <c r="C37" s="120">
        <f>C28-C36</f>
        <v>0</v>
      </c>
      <c r="D37" s="120">
        <f>D28-D36</f>
        <v>0</v>
      </c>
      <c r="E37" s="121"/>
      <c r="F37" s="121"/>
      <c r="G37" s="27"/>
      <c r="H37" s="27"/>
      <c r="I37" s="27"/>
      <c r="J37" s="27"/>
      <c r="K37" s="27"/>
      <c r="L37" s="27"/>
      <c r="M37" s="27"/>
      <c r="N37" s="27"/>
    </row>
    <row r="38" spans="1:14" ht="31.5" customHeight="1" x14ac:dyDescent="0.25">
      <c r="A38" s="340"/>
      <c r="B38" s="340"/>
      <c r="C38" s="340"/>
      <c r="D38" s="340"/>
      <c r="E38" s="340"/>
      <c r="F38" s="340"/>
      <c r="G38" s="27"/>
      <c r="H38" s="27"/>
      <c r="I38" s="27"/>
    </row>
    <row r="39" spans="1:14" ht="31.5" customHeight="1" x14ac:dyDescent="0.25">
      <c r="A39" s="347" t="s">
        <v>244</v>
      </c>
      <c r="B39" s="347"/>
      <c r="C39" s="347"/>
      <c r="D39" s="347"/>
      <c r="E39" s="347"/>
      <c r="F39" s="347"/>
      <c r="G39" s="347"/>
    </row>
    <row r="40" spans="1:14" ht="24.75" customHeight="1" x14ac:dyDescent="0.25">
      <c r="A40" s="167" t="s">
        <v>205</v>
      </c>
      <c r="B40" s="347" t="s">
        <v>208</v>
      </c>
      <c r="C40" s="347"/>
      <c r="D40" s="347"/>
      <c r="E40" s="347" t="s">
        <v>209</v>
      </c>
      <c r="F40" s="347"/>
      <c r="G40" s="347"/>
    </row>
    <row r="41" spans="1:14" ht="41.25" customHeight="1" x14ac:dyDescent="0.25">
      <c r="A41" s="167"/>
      <c r="B41" s="164" t="s">
        <v>257</v>
      </c>
      <c r="C41" s="164" t="s">
        <v>240</v>
      </c>
      <c r="D41" s="164" t="s">
        <v>210</v>
      </c>
      <c r="E41" s="164" t="s">
        <v>258</v>
      </c>
      <c r="F41" s="164" t="s">
        <v>245</v>
      </c>
      <c r="G41" s="164" t="s">
        <v>256</v>
      </c>
    </row>
    <row r="42" spans="1:14" ht="33.75" customHeight="1" x14ac:dyDescent="0.25">
      <c r="A42" s="115" t="s">
        <v>206</v>
      </c>
      <c r="B42" s="186">
        <f>B11</f>
        <v>1182020</v>
      </c>
      <c r="C42" s="186">
        <f>C11</f>
        <v>1147560</v>
      </c>
      <c r="D42" s="257">
        <f>(IFERROR(C42/B42*100-100,0))</f>
        <v>-2.9153483020591864</v>
      </c>
      <c r="E42" s="120">
        <v>1182020</v>
      </c>
      <c r="F42" s="186">
        <f>'Anexo_1.3_ Elemento de Despesas'!P43</f>
        <v>1147560</v>
      </c>
      <c r="G42" s="257">
        <f>(IFERROR(F42/E42*100-100,0))</f>
        <v>-2.9153483020591864</v>
      </c>
    </row>
    <row r="43" spans="1:14" ht="33.75" customHeight="1" x14ac:dyDescent="0.25">
      <c r="A43" s="115" t="s">
        <v>207</v>
      </c>
      <c r="B43" s="186">
        <f>B25</f>
        <v>228440</v>
      </c>
      <c r="C43" s="186">
        <f>C25</f>
        <v>328440</v>
      </c>
      <c r="D43" s="175">
        <f>(IFERROR(C43/B43*100-100,0))</f>
        <v>43.775170723165814</v>
      </c>
      <c r="E43" s="120">
        <v>228440</v>
      </c>
      <c r="F43" s="186">
        <f>'Anexo_1.3_ Elemento de Despesas'!Q43</f>
        <v>328440</v>
      </c>
      <c r="G43" s="175">
        <f>(IFERROR(F43/E43*100-100,0))</f>
        <v>43.775170723165814</v>
      </c>
    </row>
    <row r="44" spans="1:14" ht="27.75" customHeight="1" x14ac:dyDescent="0.25">
      <c r="A44" s="168" t="s">
        <v>3</v>
      </c>
      <c r="B44" s="169">
        <f>SUM(B42:B43)</f>
        <v>1410460</v>
      </c>
      <c r="C44" s="169">
        <f>SUM(C42:C43)</f>
        <v>1476000</v>
      </c>
      <c r="D44" s="174">
        <f>(IFERROR(C44/B44*100-100,0))</f>
        <v>4.6467110020844302</v>
      </c>
      <c r="E44" s="169">
        <f>SUM(E42:E43)</f>
        <v>1410460</v>
      </c>
      <c r="F44" s="169">
        <f>SUM(F42:F43)</f>
        <v>1476000</v>
      </c>
      <c r="G44" s="174">
        <f>(IFERROR(F44/E44*100-100,0))</f>
        <v>4.6467110020844302</v>
      </c>
    </row>
    <row r="45" spans="1:14" x14ac:dyDescent="0.25">
      <c r="A45" s="345" t="s">
        <v>268</v>
      </c>
      <c r="B45" s="346"/>
      <c r="C45" s="346"/>
      <c r="D45" s="346"/>
      <c r="E45" s="346"/>
      <c r="F45" s="346"/>
      <c r="G45" s="346"/>
    </row>
  </sheetData>
  <mergeCells count="22">
    <mergeCell ref="A45:G45"/>
    <mergeCell ref="B40:D40"/>
    <mergeCell ref="E40:G40"/>
    <mergeCell ref="O13:O14"/>
    <mergeCell ref="P13:P14"/>
    <mergeCell ref="H14:I14"/>
    <mergeCell ref="H17:I17"/>
    <mergeCell ref="A39:G39"/>
    <mergeCell ref="Q13:Q14"/>
    <mergeCell ref="J13:J14"/>
    <mergeCell ref="K13:K14"/>
    <mergeCell ref="L13:L14"/>
    <mergeCell ref="M13:M14"/>
    <mergeCell ref="N13:N14"/>
    <mergeCell ref="G9:H9"/>
    <mergeCell ref="A4:F4"/>
    <mergeCell ref="A38:F38"/>
    <mergeCell ref="F8:F9"/>
    <mergeCell ref="A8:A9"/>
    <mergeCell ref="B8:B9"/>
    <mergeCell ref="D8:E8"/>
    <mergeCell ref="C8:C9"/>
  </mergeCells>
  <pageMargins left="0.23622047244094491" right="0.23622047244094491" top="0.74803149606299213" bottom="0.74803149606299213" header="0.31496062992125984" footer="0.31496062992125984"/>
  <pageSetup paperSize="9" scale="81" orientation="portrait" horizontalDpi="300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>
    <tabColor rgb="FF00B050"/>
  </sheetPr>
  <dimension ref="A2:AC37"/>
  <sheetViews>
    <sheetView topLeftCell="A7" zoomScale="55" zoomScaleNormal="55" workbookViewId="0">
      <selection activeCell="M23" sqref="M23"/>
    </sheetView>
  </sheetViews>
  <sheetFormatPr defaultRowHeight="15" x14ac:dyDescent="0.25"/>
  <cols>
    <col min="1" max="1" width="9.140625" style="27"/>
    <col min="2" max="2" width="35.5703125" style="27" customWidth="1"/>
    <col min="3" max="3" width="42.42578125" style="27" customWidth="1"/>
    <col min="4" max="4" width="21.5703125" style="27" customWidth="1"/>
    <col min="5" max="5" width="29.140625" style="27" customWidth="1"/>
    <col min="6" max="6" width="14.5703125" style="27" customWidth="1"/>
    <col min="7" max="7" width="26.85546875" style="27" bestFit="1" customWidth="1"/>
    <col min="8" max="8" width="10.7109375" style="27" customWidth="1"/>
    <col min="9" max="9" width="70.140625" style="27" customWidth="1"/>
    <col min="10" max="10" width="34.140625" style="27" customWidth="1"/>
    <col min="11" max="11" width="25.5703125" style="27" customWidth="1"/>
    <col min="12" max="12" width="36.5703125" style="27" bestFit="1" customWidth="1"/>
    <col min="13" max="13" width="17.42578125" style="27" customWidth="1"/>
    <col min="14" max="14" width="15.42578125" style="27" bestFit="1" customWidth="1"/>
    <col min="15" max="15" width="13" style="27" customWidth="1"/>
    <col min="16" max="16" width="16.7109375" style="27" customWidth="1"/>
    <col min="17" max="257" width="9.140625" style="27"/>
    <col min="258" max="258" width="35.5703125" style="27" customWidth="1"/>
    <col min="259" max="259" width="23" style="27" customWidth="1"/>
    <col min="260" max="260" width="17.7109375" style="27" customWidth="1"/>
    <col min="261" max="261" width="18.42578125" style="27" customWidth="1"/>
    <col min="262" max="263" width="13.140625" style="27" customWidth="1"/>
    <col min="264" max="264" width="10.7109375" style="27" customWidth="1"/>
    <col min="265" max="265" width="40.85546875" style="27" customWidth="1"/>
    <col min="266" max="266" width="34.140625" style="27" customWidth="1"/>
    <col min="267" max="267" width="16" style="27" customWidth="1"/>
    <col min="268" max="268" width="15.7109375" style="27" customWidth="1"/>
    <col min="269" max="269" width="17.42578125" style="27" customWidth="1"/>
    <col min="270" max="270" width="10.7109375" style="27" customWidth="1"/>
    <col min="271" max="271" width="13" style="27" customWidth="1"/>
    <col min="272" max="272" width="16.7109375" style="27" customWidth="1"/>
    <col min="273" max="513" width="9.140625" style="27"/>
    <col min="514" max="514" width="35.5703125" style="27" customWidth="1"/>
    <col min="515" max="515" width="23" style="27" customWidth="1"/>
    <col min="516" max="516" width="17.7109375" style="27" customWidth="1"/>
    <col min="517" max="517" width="18.42578125" style="27" customWidth="1"/>
    <col min="518" max="519" width="13.140625" style="27" customWidth="1"/>
    <col min="520" max="520" width="10.7109375" style="27" customWidth="1"/>
    <col min="521" max="521" width="40.85546875" style="27" customWidth="1"/>
    <col min="522" max="522" width="34.140625" style="27" customWidth="1"/>
    <col min="523" max="523" width="16" style="27" customWidth="1"/>
    <col min="524" max="524" width="15.7109375" style="27" customWidth="1"/>
    <col min="525" max="525" width="17.42578125" style="27" customWidth="1"/>
    <col min="526" max="526" width="10.7109375" style="27" customWidth="1"/>
    <col min="527" max="527" width="13" style="27" customWidth="1"/>
    <col min="528" max="528" width="16.7109375" style="27" customWidth="1"/>
    <col min="529" max="769" width="9.140625" style="27"/>
    <col min="770" max="770" width="35.5703125" style="27" customWidth="1"/>
    <col min="771" max="771" width="23" style="27" customWidth="1"/>
    <col min="772" max="772" width="17.7109375" style="27" customWidth="1"/>
    <col min="773" max="773" width="18.42578125" style="27" customWidth="1"/>
    <col min="774" max="775" width="13.140625" style="27" customWidth="1"/>
    <col min="776" max="776" width="10.7109375" style="27" customWidth="1"/>
    <col min="777" max="777" width="40.85546875" style="27" customWidth="1"/>
    <col min="778" max="778" width="34.140625" style="27" customWidth="1"/>
    <col min="779" max="779" width="16" style="27" customWidth="1"/>
    <col min="780" max="780" width="15.7109375" style="27" customWidth="1"/>
    <col min="781" max="781" width="17.42578125" style="27" customWidth="1"/>
    <col min="782" max="782" width="10.7109375" style="27" customWidth="1"/>
    <col min="783" max="783" width="13" style="27" customWidth="1"/>
    <col min="784" max="784" width="16.7109375" style="27" customWidth="1"/>
    <col min="785" max="1025" width="9.140625" style="27"/>
    <col min="1026" max="1026" width="35.5703125" style="27" customWidth="1"/>
    <col min="1027" max="1027" width="23" style="27" customWidth="1"/>
    <col min="1028" max="1028" width="17.7109375" style="27" customWidth="1"/>
    <col min="1029" max="1029" width="18.42578125" style="27" customWidth="1"/>
    <col min="1030" max="1031" width="13.140625" style="27" customWidth="1"/>
    <col min="1032" max="1032" width="10.7109375" style="27" customWidth="1"/>
    <col min="1033" max="1033" width="40.85546875" style="27" customWidth="1"/>
    <col min="1034" max="1034" width="34.140625" style="27" customWidth="1"/>
    <col min="1035" max="1035" width="16" style="27" customWidth="1"/>
    <col min="1036" max="1036" width="15.7109375" style="27" customWidth="1"/>
    <col min="1037" max="1037" width="17.42578125" style="27" customWidth="1"/>
    <col min="1038" max="1038" width="10.7109375" style="27" customWidth="1"/>
    <col min="1039" max="1039" width="13" style="27" customWidth="1"/>
    <col min="1040" max="1040" width="16.7109375" style="27" customWidth="1"/>
    <col min="1041" max="1281" width="9.140625" style="27"/>
    <col min="1282" max="1282" width="35.5703125" style="27" customWidth="1"/>
    <col min="1283" max="1283" width="23" style="27" customWidth="1"/>
    <col min="1284" max="1284" width="17.7109375" style="27" customWidth="1"/>
    <col min="1285" max="1285" width="18.42578125" style="27" customWidth="1"/>
    <col min="1286" max="1287" width="13.140625" style="27" customWidth="1"/>
    <col min="1288" max="1288" width="10.7109375" style="27" customWidth="1"/>
    <col min="1289" max="1289" width="40.85546875" style="27" customWidth="1"/>
    <col min="1290" max="1290" width="34.140625" style="27" customWidth="1"/>
    <col min="1291" max="1291" width="16" style="27" customWidth="1"/>
    <col min="1292" max="1292" width="15.7109375" style="27" customWidth="1"/>
    <col min="1293" max="1293" width="17.42578125" style="27" customWidth="1"/>
    <col min="1294" max="1294" width="10.7109375" style="27" customWidth="1"/>
    <col min="1295" max="1295" width="13" style="27" customWidth="1"/>
    <col min="1296" max="1296" width="16.7109375" style="27" customWidth="1"/>
    <col min="1297" max="1537" width="9.140625" style="27"/>
    <col min="1538" max="1538" width="35.5703125" style="27" customWidth="1"/>
    <col min="1539" max="1539" width="23" style="27" customWidth="1"/>
    <col min="1540" max="1540" width="17.7109375" style="27" customWidth="1"/>
    <col min="1541" max="1541" width="18.42578125" style="27" customWidth="1"/>
    <col min="1542" max="1543" width="13.140625" style="27" customWidth="1"/>
    <col min="1544" max="1544" width="10.7109375" style="27" customWidth="1"/>
    <col min="1545" max="1545" width="40.85546875" style="27" customWidth="1"/>
    <col min="1546" max="1546" width="34.140625" style="27" customWidth="1"/>
    <col min="1547" max="1547" width="16" style="27" customWidth="1"/>
    <col min="1548" max="1548" width="15.7109375" style="27" customWidth="1"/>
    <col min="1549" max="1549" width="17.42578125" style="27" customWidth="1"/>
    <col min="1550" max="1550" width="10.7109375" style="27" customWidth="1"/>
    <col min="1551" max="1551" width="13" style="27" customWidth="1"/>
    <col min="1552" max="1552" width="16.7109375" style="27" customWidth="1"/>
    <col min="1553" max="1793" width="9.140625" style="27"/>
    <col min="1794" max="1794" width="35.5703125" style="27" customWidth="1"/>
    <col min="1795" max="1795" width="23" style="27" customWidth="1"/>
    <col min="1796" max="1796" width="17.7109375" style="27" customWidth="1"/>
    <col min="1797" max="1797" width="18.42578125" style="27" customWidth="1"/>
    <col min="1798" max="1799" width="13.140625" style="27" customWidth="1"/>
    <col min="1800" max="1800" width="10.7109375" style="27" customWidth="1"/>
    <col min="1801" max="1801" width="40.85546875" style="27" customWidth="1"/>
    <col min="1802" max="1802" width="34.140625" style="27" customWidth="1"/>
    <col min="1803" max="1803" width="16" style="27" customWidth="1"/>
    <col min="1804" max="1804" width="15.7109375" style="27" customWidth="1"/>
    <col min="1805" max="1805" width="17.42578125" style="27" customWidth="1"/>
    <col min="1806" max="1806" width="10.7109375" style="27" customWidth="1"/>
    <col min="1807" max="1807" width="13" style="27" customWidth="1"/>
    <col min="1808" max="1808" width="16.7109375" style="27" customWidth="1"/>
    <col min="1809" max="2049" width="9.140625" style="27"/>
    <col min="2050" max="2050" width="35.5703125" style="27" customWidth="1"/>
    <col min="2051" max="2051" width="23" style="27" customWidth="1"/>
    <col min="2052" max="2052" width="17.7109375" style="27" customWidth="1"/>
    <col min="2053" max="2053" width="18.42578125" style="27" customWidth="1"/>
    <col min="2054" max="2055" width="13.140625" style="27" customWidth="1"/>
    <col min="2056" max="2056" width="10.7109375" style="27" customWidth="1"/>
    <col min="2057" max="2057" width="40.85546875" style="27" customWidth="1"/>
    <col min="2058" max="2058" width="34.140625" style="27" customWidth="1"/>
    <col min="2059" max="2059" width="16" style="27" customWidth="1"/>
    <col min="2060" max="2060" width="15.7109375" style="27" customWidth="1"/>
    <col min="2061" max="2061" width="17.42578125" style="27" customWidth="1"/>
    <col min="2062" max="2062" width="10.7109375" style="27" customWidth="1"/>
    <col min="2063" max="2063" width="13" style="27" customWidth="1"/>
    <col min="2064" max="2064" width="16.7109375" style="27" customWidth="1"/>
    <col min="2065" max="2305" width="9.140625" style="27"/>
    <col min="2306" max="2306" width="35.5703125" style="27" customWidth="1"/>
    <col min="2307" max="2307" width="23" style="27" customWidth="1"/>
    <col min="2308" max="2308" width="17.7109375" style="27" customWidth="1"/>
    <col min="2309" max="2309" width="18.42578125" style="27" customWidth="1"/>
    <col min="2310" max="2311" width="13.140625" style="27" customWidth="1"/>
    <col min="2312" max="2312" width="10.7109375" style="27" customWidth="1"/>
    <col min="2313" max="2313" width="40.85546875" style="27" customWidth="1"/>
    <col min="2314" max="2314" width="34.140625" style="27" customWidth="1"/>
    <col min="2315" max="2315" width="16" style="27" customWidth="1"/>
    <col min="2316" max="2316" width="15.7109375" style="27" customWidth="1"/>
    <col min="2317" max="2317" width="17.42578125" style="27" customWidth="1"/>
    <col min="2318" max="2318" width="10.7109375" style="27" customWidth="1"/>
    <col min="2319" max="2319" width="13" style="27" customWidth="1"/>
    <col min="2320" max="2320" width="16.7109375" style="27" customWidth="1"/>
    <col min="2321" max="2561" width="9.140625" style="27"/>
    <col min="2562" max="2562" width="35.5703125" style="27" customWidth="1"/>
    <col min="2563" max="2563" width="23" style="27" customWidth="1"/>
    <col min="2564" max="2564" width="17.7109375" style="27" customWidth="1"/>
    <col min="2565" max="2565" width="18.42578125" style="27" customWidth="1"/>
    <col min="2566" max="2567" width="13.140625" style="27" customWidth="1"/>
    <col min="2568" max="2568" width="10.7109375" style="27" customWidth="1"/>
    <col min="2569" max="2569" width="40.85546875" style="27" customWidth="1"/>
    <col min="2570" max="2570" width="34.140625" style="27" customWidth="1"/>
    <col min="2571" max="2571" width="16" style="27" customWidth="1"/>
    <col min="2572" max="2572" width="15.7109375" style="27" customWidth="1"/>
    <col min="2573" max="2573" width="17.42578125" style="27" customWidth="1"/>
    <col min="2574" max="2574" width="10.7109375" style="27" customWidth="1"/>
    <col min="2575" max="2575" width="13" style="27" customWidth="1"/>
    <col min="2576" max="2576" width="16.7109375" style="27" customWidth="1"/>
    <col min="2577" max="2817" width="9.140625" style="27"/>
    <col min="2818" max="2818" width="35.5703125" style="27" customWidth="1"/>
    <col min="2819" max="2819" width="23" style="27" customWidth="1"/>
    <col min="2820" max="2820" width="17.7109375" style="27" customWidth="1"/>
    <col min="2821" max="2821" width="18.42578125" style="27" customWidth="1"/>
    <col min="2822" max="2823" width="13.140625" style="27" customWidth="1"/>
    <col min="2824" max="2824" width="10.7109375" style="27" customWidth="1"/>
    <col min="2825" max="2825" width="40.85546875" style="27" customWidth="1"/>
    <col min="2826" max="2826" width="34.140625" style="27" customWidth="1"/>
    <col min="2827" max="2827" width="16" style="27" customWidth="1"/>
    <col min="2828" max="2828" width="15.7109375" style="27" customWidth="1"/>
    <col min="2829" max="2829" width="17.42578125" style="27" customWidth="1"/>
    <col min="2830" max="2830" width="10.7109375" style="27" customWidth="1"/>
    <col min="2831" max="2831" width="13" style="27" customWidth="1"/>
    <col min="2832" max="2832" width="16.7109375" style="27" customWidth="1"/>
    <col min="2833" max="3073" width="9.140625" style="27"/>
    <col min="3074" max="3074" width="35.5703125" style="27" customWidth="1"/>
    <col min="3075" max="3075" width="23" style="27" customWidth="1"/>
    <col min="3076" max="3076" width="17.7109375" style="27" customWidth="1"/>
    <col min="3077" max="3077" width="18.42578125" style="27" customWidth="1"/>
    <col min="3078" max="3079" width="13.140625" style="27" customWidth="1"/>
    <col min="3080" max="3080" width="10.7109375" style="27" customWidth="1"/>
    <col min="3081" max="3081" width="40.85546875" style="27" customWidth="1"/>
    <col min="3082" max="3082" width="34.140625" style="27" customWidth="1"/>
    <col min="3083" max="3083" width="16" style="27" customWidth="1"/>
    <col min="3084" max="3084" width="15.7109375" style="27" customWidth="1"/>
    <col min="3085" max="3085" width="17.42578125" style="27" customWidth="1"/>
    <col min="3086" max="3086" width="10.7109375" style="27" customWidth="1"/>
    <col min="3087" max="3087" width="13" style="27" customWidth="1"/>
    <col min="3088" max="3088" width="16.7109375" style="27" customWidth="1"/>
    <col min="3089" max="3329" width="9.140625" style="27"/>
    <col min="3330" max="3330" width="35.5703125" style="27" customWidth="1"/>
    <col min="3331" max="3331" width="23" style="27" customWidth="1"/>
    <col min="3332" max="3332" width="17.7109375" style="27" customWidth="1"/>
    <col min="3333" max="3333" width="18.42578125" style="27" customWidth="1"/>
    <col min="3334" max="3335" width="13.140625" style="27" customWidth="1"/>
    <col min="3336" max="3336" width="10.7109375" style="27" customWidth="1"/>
    <col min="3337" max="3337" width="40.85546875" style="27" customWidth="1"/>
    <col min="3338" max="3338" width="34.140625" style="27" customWidth="1"/>
    <col min="3339" max="3339" width="16" style="27" customWidth="1"/>
    <col min="3340" max="3340" width="15.7109375" style="27" customWidth="1"/>
    <col min="3341" max="3341" width="17.42578125" style="27" customWidth="1"/>
    <col min="3342" max="3342" width="10.7109375" style="27" customWidth="1"/>
    <col min="3343" max="3343" width="13" style="27" customWidth="1"/>
    <col min="3344" max="3344" width="16.7109375" style="27" customWidth="1"/>
    <col min="3345" max="3585" width="9.140625" style="27"/>
    <col min="3586" max="3586" width="35.5703125" style="27" customWidth="1"/>
    <col min="3587" max="3587" width="23" style="27" customWidth="1"/>
    <col min="3588" max="3588" width="17.7109375" style="27" customWidth="1"/>
    <col min="3589" max="3589" width="18.42578125" style="27" customWidth="1"/>
    <col min="3590" max="3591" width="13.140625" style="27" customWidth="1"/>
    <col min="3592" max="3592" width="10.7109375" style="27" customWidth="1"/>
    <col min="3593" max="3593" width="40.85546875" style="27" customWidth="1"/>
    <col min="3594" max="3594" width="34.140625" style="27" customWidth="1"/>
    <col min="3595" max="3595" width="16" style="27" customWidth="1"/>
    <col min="3596" max="3596" width="15.7109375" style="27" customWidth="1"/>
    <col min="3597" max="3597" width="17.42578125" style="27" customWidth="1"/>
    <col min="3598" max="3598" width="10.7109375" style="27" customWidth="1"/>
    <col min="3599" max="3599" width="13" style="27" customWidth="1"/>
    <col min="3600" max="3600" width="16.7109375" style="27" customWidth="1"/>
    <col min="3601" max="3841" width="9.140625" style="27"/>
    <col min="3842" max="3842" width="35.5703125" style="27" customWidth="1"/>
    <col min="3843" max="3843" width="23" style="27" customWidth="1"/>
    <col min="3844" max="3844" width="17.7109375" style="27" customWidth="1"/>
    <col min="3845" max="3845" width="18.42578125" style="27" customWidth="1"/>
    <col min="3846" max="3847" width="13.140625" style="27" customWidth="1"/>
    <col min="3848" max="3848" width="10.7109375" style="27" customWidth="1"/>
    <col min="3849" max="3849" width="40.85546875" style="27" customWidth="1"/>
    <col min="3850" max="3850" width="34.140625" style="27" customWidth="1"/>
    <col min="3851" max="3851" width="16" style="27" customWidth="1"/>
    <col min="3852" max="3852" width="15.7109375" style="27" customWidth="1"/>
    <col min="3853" max="3853" width="17.42578125" style="27" customWidth="1"/>
    <col min="3854" max="3854" width="10.7109375" style="27" customWidth="1"/>
    <col min="3855" max="3855" width="13" style="27" customWidth="1"/>
    <col min="3856" max="3856" width="16.7109375" style="27" customWidth="1"/>
    <col min="3857" max="4097" width="9.140625" style="27"/>
    <col min="4098" max="4098" width="35.5703125" style="27" customWidth="1"/>
    <col min="4099" max="4099" width="23" style="27" customWidth="1"/>
    <col min="4100" max="4100" width="17.7109375" style="27" customWidth="1"/>
    <col min="4101" max="4101" width="18.42578125" style="27" customWidth="1"/>
    <col min="4102" max="4103" width="13.140625" style="27" customWidth="1"/>
    <col min="4104" max="4104" width="10.7109375" style="27" customWidth="1"/>
    <col min="4105" max="4105" width="40.85546875" style="27" customWidth="1"/>
    <col min="4106" max="4106" width="34.140625" style="27" customWidth="1"/>
    <col min="4107" max="4107" width="16" style="27" customWidth="1"/>
    <col min="4108" max="4108" width="15.7109375" style="27" customWidth="1"/>
    <col min="4109" max="4109" width="17.42578125" style="27" customWidth="1"/>
    <col min="4110" max="4110" width="10.7109375" style="27" customWidth="1"/>
    <col min="4111" max="4111" width="13" style="27" customWidth="1"/>
    <col min="4112" max="4112" width="16.7109375" style="27" customWidth="1"/>
    <col min="4113" max="4353" width="9.140625" style="27"/>
    <col min="4354" max="4354" width="35.5703125" style="27" customWidth="1"/>
    <col min="4355" max="4355" width="23" style="27" customWidth="1"/>
    <col min="4356" max="4356" width="17.7109375" style="27" customWidth="1"/>
    <col min="4357" max="4357" width="18.42578125" style="27" customWidth="1"/>
    <col min="4358" max="4359" width="13.140625" style="27" customWidth="1"/>
    <col min="4360" max="4360" width="10.7109375" style="27" customWidth="1"/>
    <col min="4361" max="4361" width="40.85546875" style="27" customWidth="1"/>
    <col min="4362" max="4362" width="34.140625" style="27" customWidth="1"/>
    <col min="4363" max="4363" width="16" style="27" customWidth="1"/>
    <col min="4364" max="4364" width="15.7109375" style="27" customWidth="1"/>
    <col min="4365" max="4365" width="17.42578125" style="27" customWidth="1"/>
    <col min="4366" max="4366" width="10.7109375" style="27" customWidth="1"/>
    <col min="4367" max="4367" width="13" style="27" customWidth="1"/>
    <col min="4368" max="4368" width="16.7109375" style="27" customWidth="1"/>
    <col min="4369" max="4609" width="9.140625" style="27"/>
    <col min="4610" max="4610" width="35.5703125" style="27" customWidth="1"/>
    <col min="4611" max="4611" width="23" style="27" customWidth="1"/>
    <col min="4612" max="4612" width="17.7109375" style="27" customWidth="1"/>
    <col min="4613" max="4613" width="18.42578125" style="27" customWidth="1"/>
    <col min="4614" max="4615" width="13.140625" style="27" customWidth="1"/>
    <col min="4616" max="4616" width="10.7109375" style="27" customWidth="1"/>
    <col min="4617" max="4617" width="40.85546875" style="27" customWidth="1"/>
    <col min="4618" max="4618" width="34.140625" style="27" customWidth="1"/>
    <col min="4619" max="4619" width="16" style="27" customWidth="1"/>
    <col min="4620" max="4620" width="15.7109375" style="27" customWidth="1"/>
    <col min="4621" max="4621" width="17.42578125" style="27" customWidth="1"/>
    <col min="4622" max="4622" width="10.7109375" style="27" customWidth="1"/>
    <col min="4623" max="4623" width="13" style="27" customWidth="1"/>
    <col min="4624" max="4624" width="16.7109375" style="27" customWidth="1"/>
    <col min="4625" max="4865" width="9.140625" style="27"/>
    <col min="4866" max="4866" width="35.5703125" style="27" customWidth="1"/>
    <col min="4867" max="4867" width="23" style="27" customWidth="1"/>
    <col min="4868" max="4868" width="17.7109375" style="27" customWidth="1"/>
    <col min="4869" max="4869" width="18.42578125" style="27" customWidth="1"/>
    <col min="4870" max="4871" width="13.140625" style="27" customWidth="1"/>
    <col min="4872" max="4872" width="10.7109375" style="27" customWidth="1"/>
    <col min="4873" max="4873" width="40.85546875" style="27" customWidth="1"/>
    <col min="4874" max="4874" width="34.140625" style="27" customWidth="1"/>
    <col min="4875" max="4875" width="16" style="27" customWidth="1"/>
    <col min="4876" max="4876" width="15.7109375" style="27" customWidth="1"/>
    <col min="4877" max="4877" width="17.42578125" style="27" customWidth="1"/>
    <col min="4878" max="4878" width="10.7109375" style="27" customWidth="1"/>
    <col min="4879" max="4879" width="13" style="27" customWidth="1"/>
    <col min="4880" max="4880" width="16.7109375" style="27" customWidth="1"/>
    <col min="4881" max="5121" width="9.140625" style="27"/>
    <col min="5122" max="5122" width="35.5703125" style="27" customWidth="1"/>
    <col min="5123" max="5123" width="23" style="27" customWidth="1"/>
    <col min="5124" max="5124" width="17.7109375" style="27" customWidth="1"/>
    <col min="5125" max="5125" width="18.42578125" style="27" customWidth="1"/>
    <col min="5126" max="5127" width="13.140625" style="27" customWidth="1"/>
    <col min="5128" max="5128" width="10.7109375" style="27" customWidth="1"/>
    <col min="5129" max="5129" width="40.85546875" style="27" customWidth="1"/>
    <col min="5130" max="5130" width="34.140625" style="27" customWidth="1"/>
    <col min="5131" max="5131" width="16" style="27" customWidth="1"/>
    <col min="5132" max="5132" width="15.7109375" style="27" customWidth="1"/>
    <col min="5133" max="5133" width="17.42578125" style="27" customWidth="1"/>
    <col min="5134" max="5134" width="10.7109375" style="27" customWidth="1"/>
    <col min="5135" max="5135" width="13" style="27" customWidth="1"/>
    <col min="5136" max="5136" width="16.7109375" style="27" customWidth="1"/>
    <col min="5137" max="5377" width="9.140625" style="27"/>
    <col min="5378" max="5378" width="35.5703125" style="27" customWidth="1"/>
    <col min="5379" max="5379" width="23" style="27" customWidth="1"/>
    <col min="5380" max="5380" width="17.7109375" style="27" customWidth="1"/>
    <col min="5381" max="5381" width="18.42578125" style="27" customWidth="1"/>
    <col min="5382" max="5383" width="13.140625" style="27" customWidth="1"/>
    <col min="5384" max="5384" width="10.7109375" style="27" customWidth="1"/>
    <col min="5385" max="5385" width="40.85546875" style="27" customWidth="1"/>
    <col min="5386" max="5386" width="34.140625" style="27" customWidth="1"/>
    <col min="5387" max="5387" width="16" style="27" customWidth="1"/>
    <col min="5388" max="5388" width="15.7109375" style="27" customWidth="1"/>
    <col min="5389" max="5389" width="17.42578125" style="27" customWidth="1"/>
    <col min="5390" max="5390" width="10.7109375" style="27" customWidth="1"/>
    <col min="5391" max="5391" width="13" style="27" customWidth="1"/>
    <col min="5392" max="5392" width="16.7109375" style="27" customWidth="1"/>
    <col min="5393" max="5633" width="9.140625" style="27"/>
    <col min="5634" max="5634" width="35.5703125" style="27" customWidth="1"/>
    <col min="5635" max="5635" width="23" style="27" customWidth="1"/>
    <col min="5636" max="5636" width="17.7109375" style="27" customWidth="1"/>
    <col min="5637" max="5637" width="18.42578125" style="27" customWidth="1"/>
    <col min="5638" max="5639" width="13.140625" style="27" customWidth="1"/>
    <col min="5640" max="5640" width="10.7109375" style="27" customWidth="1"/>
    <col min="5641" max="5641" width="40.85546875" style="27" customWidth="1"/>
    <col min="5642" max="5642" width="34.140625" style="27" customWidth="1"/>
    <col min="5643" max="5643" width="16" style="27" customWidth="1"/>
    <col min="5644" max="5644" width="15.7109375" style="27" customWidth="1"/>
    <col min="5645" max="5645" width="17.42578125" style="27" customWidth="1"/>
    <col min="5646" max="5646" width="10.7109375" style="27" customWidth="1"/>
    <col min="5647" max="5647" width="13" style="27" customWidth="1"/>
    <col min="5648" max="5648" width="16.7109375" style="27" customWidth="1"/>
    <col min="5649" max="5889" width="9.140625" style="27"/>
    <col min="5890" max="5890" width="35.5703125" style="27" customWidth="1"/>
    <col min="5891" max="5891" width="23" style="27" customWidth="1"/>
    <col min="5892" max="5892" width="17.7109375" style="27" customWidth="1"/>
    <col min="5893" max="5893" width="18.42578125" style="27" customWidth="1"/>
    <col min="5894" max="5895" width="13.140625" style="27" customWidth="1"/>
    <col min="5896" max="5896" width="10.7109375" style="27" customWidth="1"/>
    <col min="5897" max="5897" width="40.85546875" style="27" customWidth="1"/>
    <col min="5898" max="5898" width="34.140625" style="27" customWidth="1"/>
    <col min="5899" max="5899" width="16" style="27" customWidth="1"/>
    <col min="5900" max="5900" width="15.7109375" style="27" customWidth="1"/>
    <col min="5901" max="5901" width="17.42578125" style="27" customWidth="1"/>
    <col min="5902" max="5902" width="10.7109375" style="27" customWidth="1"/>
    <col min="5903" max="5903" width="13" style="27" customWidth="1"/>
    <col min="5904" max="5904" width="16.7109375" style="27" customWidth="1"/>
    <col min="5905" max="6145" width="9.140625" style="27"/>
    <col min="6146" max="6146" width="35.5703125" style="27" customWidth="1"/>
    <col min="6147" max="6147" width="23" style="27" customWidth="1"/>
    <col min="6148" max="6148" width="17.7109375" style="27" customWidth="1"/>
    <col min="6149" max="6149" width="18.42578125" style="27" customWidth="1"/>
    <col min="6150" max="6151" width="13.140625" style="27" customWidth="1"/>
    <col min="6152" max="6152" width="10.7109375" style="27" customWidth="1"/>
    <col min="6153" max="6153" width="40.85546875" style="27" customWidth="1"/>
    <col min="6154" max="6154" width="34.140625" style="27" customWidth="1"/>
    <col min="6155" max="6155" width="16" style="27" customWidth="1"/>
    <col min="6156" max="6156" width="15.7109375" style="27" customWidth="1"/>
    <col min="6157" max="6157" width="17.42578125" style="27" customWidth="1"/>
    <col min="6158" max="6158" width="10.7109375" style="27" customWidth="1"/>
    <col min="6159" max="6159" width="13" style="27" customWidth="1"/>
    <col min="6160" max="6160" width="16.7109375" style="27" customWidth="1"/>
    <col min="6161" max="6401" width="9.140625" style="27"/>
    <col min="6402" max="6402" width="35.5703125" style="27" customWidth="1"/>
    <col min="6403" max="6403" width="23" style="27" customWidth="1"/>
    <col min="6404" max="6404" width="17.7109375" style="27" customWidth="1"/>
    <col min="6405" max="6405" width="18.42578125" style="27" customWidth="1"/>
    <col min="6406" max="6407" width="13.140625" style="27" customWidth="1"/>
    <col min="6408" max="6408" width="10.7109375" style="27" customWidth="1"/>
    <col min="6409" max="6409" width="40.85546875" style="27" customWidth="1"/>
    <col min="6410" max="6410" width="34.140625" style="27" customWidth="1"/>
    <col min="6411" max="6411" width="16" style="27" customWidth="1"/>
    <col min="6412" max="6412" width="15.7109375" style="27" customWidth="1"/>
    <col min="6413" max="6413" width="17.42578125" style="27" customWidth="1"/>
    <col min="6414" max="6414" width="10.7109375" style="27" customWidth="1"/>
    <col min="6415" max="6415" width="13" style="27" customWidth="1"/>
    <col min="6416" max="6416" width="16.7109375" style="27" customWidth="1"/>
    <col min="6417" max="6657" width="9.140625" style="27"/>
    <col min="6658" max="6658" width="35.5703125" style="27" customWidth="1"/>
    <col min="6659" max="6659" width="23" style="27" customWidth="1"/>
    <col min="6660" max="6660" width="17.7109375" style="27" customWidth="1"/>
    <col min="6661" max="6661" width="18.42578125" style="27" customWidth="1"/>
    <col min="6662" max="6663" width="13.140625" style="27" customWidth="1"/>
    <col min="6664" max="6664" width="10.7109375" style="27" customWidth="1"/>
    <col min="6665" max="6665" width="40.85546875" style="27" customWidth="1"/>
    <col min="6666" max="6666" width="34.140625" style="27" customWidth="1"/>
    <col min="6667" max="6667" width="16" style="27" customWidth="1"/>
    <col min="6668" max="6668" width="15.7109375" style="27" customWidth="1"/>
    <col min="6669" max="6669" width="17.42578125" style="27" customWidth="1"/>
    <col min="6670" max="6670" width="10.7109375" style="27" customWidth="1"/>
    <col min="6671" max="6671" width="13" style="27" customWidth="1"/>
    <col min="6672" max="6672" width="16.7109375" style="27" customWidth="1"/>
    <col min="6673" max="6913" width="9.140625" style="27"/>
    <col min="6914" max="6914" width="35.5703125" style="27" customWidth="1"/>
    <col min="6915" max="6915" width="23" style="27" customWidth="1"/>
    <col min="6916" max="6916" width="17.7109375" style="27" customWidth="1"/>
    <col min="6917" max="6917" width="18.42578125" style="27" customWidth="1"/>
    <col min="6918" max="6919" width="13.140625" style="27" customWidth="1"/>
    <col min="6920" max="6920" width="10.7109375" style="27" customWidth="1"/>
    <col min="6921" max="6921" width="40.85546875" style="27" customWidth="1"/>
    <col min="6922" max="6922" width="34.140625" style="27" customWidth="1"/>
    <col min="6923" max="6923" width="16" style="27" customWidth="1"/>
    <col min="6924" max="6924" width="15.7109375" style="27" customWidth="1"/>
    <col min="6925" max="6925" width="17.42578125" style="27" customWidth="1"/>
    <col min="6926" max="6926" width="10.7109375" style="27" customWidth="1"/>
    <col min="6927" max="6927" width="13" style="27" customWidth="1"/>
    <col min="6928" max="6928" width="16.7109375" style="27" customWidth="1"/>
    <col min="6929" max="7169" width="9.140625" style="27"/>
    <col min="7170" max="7170" width="35.5703125" style="27" customWidth="1"/>
    <col min="7171" max="7171" width="23" style="27" customWidth="1"/>
    <col min="7172" max="7172" width="17.7109375" style="27" customWidth="1"/>
    <col min="7173" max="7173" width="18.42578125" style="27" customWidth="1"/>
    <col min="7174" max="7175" width="13.140625" style="27" customWidth="1"/>
    <col min="7176" max="7176" width="10.7109375" style="27" customWidth="1"/>
    <col min="7177" max="7177" width="40.85546875" style="27" customWidth="1"/>
    <col min="7178" max="7178" width="34.140625" style="27" customWidth="1"/>
    <col min="7179" max="7179" width="16" style="27" customWidth="1"/>
    <col min="7180" max="7180" width="15.7109375" style="27" customWidth="1"/>
    <col min="7181" max="7181" width="17.42578125" style="27" customWidth="1"/>
    <col min="7182" max="7182" width="10.7109375" style="27" customWidth="1"/>
    <col min="7183" max="7183" width="13" style="27" customWidth="1"/>
    <col min="7184" max="7184" width="16.7109375" style="27" customWidth="1"/>
    <col min="7185" max="7425" width="9.140625" style="27"/>
    <col min="7426" max="7426" width="35.5703125" style="27" customWidth="1"/>
    <col min="7427" max="7427" width="23" style="27" customWidth="1"/>
    <col min="7428" max="7428" width="17.7109375" style="27" customWidth="1"/>
    <col min="7429" max="7429" width="18.42578125" style="27" customWidth="1"/>
    <col min="7430" max="7431" width="13.140625" style="27" customWidth="1"/>
    <col min="7432" max="7432" width="10.7109375" style="27" customWidth="1"/>
    <col min="7433" max="7433" width="40.85546875" style="27" customWidth="1"/>
    <col min="7434" max="7434" width="34.140625" style="27" customWidth="1"/>
    <col min="7435" max="7435" width="16" style="27" customWidth="1"/>
    <col min="7436" max="7436" width="15.7109375" style="27" customWidth="1"/>
    <col min="7437" max="7437" width="17.42578125" style="27" customWidth="1"/>
    <col min="7438" max="7438" width="10.7109375" style="27" customWidth="1"/>
    <col min="7439" max="7439" width="13" style="27" customWidth="1"/>
    <col min="7440" max="7440" width="16.7109375" style="27" customWidth="1"/>
    <col min="7441" max="7681" width="9.140625" style="27"/>
    <col min="7682" max="7682" width="35.5703125" style="27" customWidth="1"/>
    <col min="7683" max="7683" width="23" style="27" customWidth="1"/>
    <col min="7684" max="7684" width="17.7109375" style="27" customWidth="1"/>
    <col min="7685" max="7685" width="18.42578125" style="27" customWidth="1"/>
    <col min="7686" max="7687" width="13.140625" style="27" customWidth="1"/>
    <col min="7688" max="7688" width="10.7109375" style="27" customWidth="1"/>
    <col min="7689" max="7689" width="40.85546875" style="27" customWidth="1"/>
    <col min="7690" max="7690" width="34.140625" style="27" customWidth="1"/>
    <col min="7691" max="7691" width="16" style="27" customWidth="1"/>
    <col min="7692" max="7692" width="15.7109375" style="27" customWidth="1"/>
    <col min="7693" max="7693" width="17.42578125" style="27" customWidth="1"/>
    <col min="7694" max="7694" width="10.7109375" style="27" customWidth="1"/>
    <col min="7695" max="7695" width="13" style="27" customWidth="1"/>
    <col min="7696" max="7696" width="16.7109375" style="27" customWidth="1"/>
    <col min="7697" max="7937" width="9.140625" style="27"/>
    <col min="7938" max="7938" width="35.5703125" style="27" customWidth="1"/>
    <col min="7939" max="7939" width="23" style="27" customWidth="1"/>
    <col min="7940" max="7940" width="17.7109375" style="27" customWidth="1"/>
    <col min="7941" max="7941" width="18.42578125" style="27" customWidth="1"/>
    <col min="7942" max="7943" width="13.140625" style="27" customWidth="1"/>
    <col min="7944" max="7944" width="10.7109375" style="27" customWidth="1"/>
    <col min="7945" max="7945" width="40.85546875" style="27" customWidth="1"/>
    <col min="7946" max="7946" width="34.140625" style="27" customWidth="1"/>
    <col min="7947" max="7947" width="16" style="27" customWidth="1"/>
    <col min="7948" max="7948" width="15.7109375" style="27" customWidth="1"/>
    <col min="7949" max="7949" width="17.42578125" style="27" customWidth="1"/>
    <col min="7950" max="7950" width="10.7109375" style="27" customWidth="1"/>
    <col min="7951" max="7951" width="13" style="27" customWidth="1"/>
    <col min="7952" max="7952" width="16.7109375" style="27" customWidth="1"/>
    <col min="7953" max="8193" width="9.140625" style="27"/>
    <col min="8194" max="8194" width="35.5703125" style="27" customWidth="1"/>
    <col min="8195" max="8195" width="23" style="27" customWidth="1"/>
    <col min="8196" max="8196" width="17.7109375" style="27" customWidth="1"/>
    <col min="8197" max="8197" width="18.42578125" style="27" customWidth="1"/>
    <col min="8198" max="8199" width="13.140625" style="27" customWidth="1"/>
    <col min="8200" max="8200" width="10.7109375" style="27" customWidth="1"/>
    <col min="8201" max="8201" width="40.85546875" style="27" customWidth="1"/>
    <col min="8202" max="8202" width="34.140625" style="27" customWidth="1"/>
    <col min="8203" max="8203" width="16" style="27" customWidth="1"/>
    <col min="8204" max="8204" width="15.7109375" style="27" customWidth="1"/>
    <col min="8205" max="8205" width="17.42578125" style="27" customWidth="1"/>
    <col min="8206" max="8206" width="10.7109375" style="27" customWidth="1"/>
    <col min="8207" max="8207" width="13" style="27" customWidth="1"/>
    <col min="8208" max="8208" width="16.7109375" style="27" customWidth="1"/>
    <col min="8209" max="8449" width="9.140625" style="27"/>
    <col min="8450" max="8450" width="35.5703125" style="27" customWidth="1"/>
    <col min="8451" max="8451" width="23" style="27" customWidth="1"/>
    <col min="8452" max="8452" width="17.7109375" style="27" customWidth="1"/>
    <col min="8453" max="8453" width="18.42578125" style="27" customWidth="1"/>
    <col min="8454" max="8455" width="13.140625" style="27" customWidth="1"/>
    <col min="8456" max="8456" width="10.7109375" style="27" customWidth="1"/>
    <col min="8457" max="8457" width="40.85546875" style="27" customWidth="1"/>
    <col min="8458" max="8458" width="34.140625" style="27" customWidth="1"/>
    <col min="8459" max="8459" width="16" style="27" customWidth="1"/>
    <col min="8460" max="8460" width="15.7109375" style="27" customWidth="1"/>
    <col min="8461" max="8461" width="17.42578125" style="27" customWidth="1"/>
    <col min="8462" max="8462" width="10.7109375" style="27" customWidth="1"/>
    <col min="8463" max="8463" width="13" style="27" customWidth="1"/>
    <col min="8464" max="8464" width="16.7109375" style="27" customWidth="1"/>
    <col min="8465" max="8705" width="9.140625" style="27"/>
    <col min="8706" max="8706" width="35.5703125" style="27" customWidth="1"/>
    <col min="8707" max="8707" width="23" style="27" customWidth="1"/>
    <col min="8708" max="8708" width="17.7109375" style="27" customWidth="1"/>
    <col min="8709" max="8709" width="18.42578125" style="27" customWidth="1"/>
    <col min="8710" max="8711" width="13.140625" style="27" customWidth="1"/>
    <col min="8712" max="8712" width="10.7109375" style="27" customWidth="1"/>
    <col min="8713" max="8713" width="40.85546875" style="27" customWidth="1"/>
    <col min="8714" max="8714" width="34.140625" style="27" customWidth="1"/>
    <col min="8715" max="8715" width="16" style="27" customWidth="1"/>
    <col min="8716" max="8716" width="15.7109375" style="27" customWidth="1"/>
    <col min="8717" max="8717" width="17.42578125" style="27" customWidth="1"/>
    <col min="8718" max="8718" width="10.7109375" style="27" customWidth="1"/>
    <col min="8719" max="8719" width="13" style="27" customWidth="1"/>
    <col min="8720" max="8720" width="16.7109375" style="27" customWidth="1"/>
    <col min="8721" max="8961" width="9.140625" style="27"/>
    <col min="8962" max="8962" width="35.5703125" style="27" customWidth="1"/>
    <col min="8963" max="8963" width="23" style="27" customWidth="1"/>
    <col min="8964" max="8964" width="17.7109375" style="27" customWidth="1"/>
    <col min="8965" max="8965" width="18.42578125" style="27" customWidth="1"/>
    <col min="8966" max="8967" width="13.140625" style="27" customWidth="1"/>
    <col min="8968" max="8968" width="10.7109375" style="27" customWidth="1"/>
    <col min="8969" max="8969" width="40.85546875" style="27" customWidth="1"/>
    <col min="8970" max="8970" width="34.140625" style="27" customWidth="1"/>
    <col min="8971" max="8971" width="16" style="27" customWidth="1"/>
    <col min="8972" max="8972" width="15.7109375" style="27" customWidth="1"/>
    <col min="8973" max="8973" width="17.42578125" style="27" customWidth="1"/>
    <col min="8974" max="8974" width="10.7109375" style="27" customWidth="1"/>
    <col min="8975" max="8975" width="13" style="27" customWidth="1"/>
    <col min="8976" max="8976" width="16.7109375" style="27" customWidth="1"/>
    <col min="8977" max="9217" width="9.140625" style="27"/>
    <col min="9218" max="9218" width="35.5703125" style="27" customWidth="1"/>
    <col min="9219" max="9219" width="23" style="27" customWidth="1"/>
    <col min="9220" max="9220" width="17.7109375" style="27" customWidth="1"/>
    <col min="9221" max="9221" width="18.42578125" style="27" customWidth="1"/>
    <col min="9222" max="9223" width="13.140625" style="27" customWidth="1"/>
    <col min="9224" max="9224" width="10.7109375" style="27" customWidth="1"/>
    <col min="9225" max="9225" width="40.85546875" style="27" customWidth="1"/>
    <col min="9226" max="9226" width="34.140625" style="27" customWidth="1"/>
    <col min="9227" max="9227" width="16" style="27" customWidth="1"/>
    <col min="9228" max="9228" width="15.7109375" style="27" customWidth="1"/>
    <col min="9229" max="9229" width="17.42578125" style="27" customWidth="1"/>
    <col min="9230" max="9230" width="10.7109375" style="27" customWidth="1"/>
    <col min="9231" max="9231" width="13" style="27" customWidth="1"/>
    <col min="9232" max="9232" width="16.7109375" style="27" customWidth="1"/>
    <col min="9233" max="9473" width="9.140625" style="27"/>
    <col min="9474" max="9474" width="35.5703125" style="27" customWidth="1"/>
    <col min="9475" max="9475" width="23" style="27" customWidth="1"/>
    <col min="9476" max="9476" width="17.7109375" style="27" customWidth="1"/>
    <col min="9477" max="9477" width="18.42578125" style="27" customWidth="1"/>
    <col min="9478" max="9479" width="13.140625" style="27" customWidth="1"/>
    <col min="9480" max="9480" width="10.7109375" style="27" customWidth="1"/>
    <col min="9481" max="9481" width="40.85546875" style="27" customWidth="1"/>
    <col min="9482" max="9482" width="34.140625" style="27" customWidth="1"/>
    <col min="9483" max="9483" width="16" style="27" customWidth="1"/>
    <col min="9484" max="9484" width="15.7109375" style="27" customWidth="1"/>
    <col min="9485" max="9485" width="17.42578125" style="27" customWidth="1"/>
    <col min="9486" max="9486" width="10.7109375" style="27" customWidth="1"/>
    <col min="9487" max="9487" width="13" style="27" customWidth="1"/>
    <col min="9488" max="9488" width="16.7109375" style="27" customWidth="1"/>
    <col min="9489" max="9729" width="9.140625" style="27"/>
    <col min="9730" max="9730" width="35.5703125" style="27" customWidth="1"/>
    <col min="9731" max="9731" width="23" style="27" customWidth="1"/>
    <col min="9732" max="9732" width="17.7109375" style="27" customWidth="1"/>
    <col min="9733" max="9733" width="18.42578125" style="27" customWidth="1"/>
    <col min="9734" max="9735" width="13.140625" style="27" customWidth="1"/>
    <col min="9736" max="9736" width="10.7109375" style="27" customWidth="1"/>
    <col min="9737" max="9737" width="40.85546875" style="27" customWidth="1"/>
    <col min="9738" max="9738" width="34.140625" style="27" customWidth="1"/>
    <col min="9739" max="9739" width="16" style="27" customWidth="1"/>
    <col min="9740" max="9740" width="15.7109375" style="27" customWidth="1"/>
    <col min="9741" max="9741" width="17.42578125" style="27" customWidth="1"/>
    <col min="9742" max="9742" width="10.7109375" style="27" customWidth="1"/>
    <col min="9743" max="9743" width="13" style="27" customWidth="1"/>
    <col min="9744" max="9744" width="16.7109375" style="27" customWidth="1"/>
    <col min="9745" max="9985" width="9.140625" style="27"/>
    <col min="9986" max="9986" width="35.5703125" style="27" customWidth="1"/>
    <col min="9987" max="9987" width="23" style="27" customWidth="1"/>
    <col min="9988" max="9988" width="17.7109375" style="27" customWidth="1"/>
    <col min="9989" max="9989" width="18.42578125" style="27" customWidth="1"/>
    <col min="9990" max="9991" width="13.140625" style="27" customWidth="1"/>
    <col min="9992" max="9992" width="10.7109375" style="27" customWidth="1"/>
    <col min="9993" max="9993" width="40.85546875" style="27" customWidth="1"/>
    <col min="9994" max="9994" width="34.140625" style="27" customWidth="1"/>
    <col min="9995" max="9995" width="16" style="27" customWidth="1"/>
    <col min="9996" max="9996" width="15.7109375" style="27" customWidth="1"/>
    <col min="9997" max="9997" width="17.42578125" style="27" customWidth="1"/>
    <col min="9998" max="9998" width="10.7109375" style="27" customWidth="1"/>
    <col min="9999" max="9999" width="13" style="27" customWidth="1"/>
    <col min="10000" max="10000" width="16.7109375" style="27" customWidth="1"/>
    <col min="10001" max="10241" width="9.140625" style="27"/>
    <col min="10242" max="10242" width="35.5703125" style="27" customWidth="1"/>
    <col min="10243" max="10243" width="23" style="27" customWidth="1"/>
    <col min="10244" max="10244" width="17.7109375" style="27" customWidth="1"/>
    <col min="10245" max="10245" width="18.42578125" style="27" customWidth="1"/>
    <col min="10246" max="10247" width="13.140625" style="27" customWidth="1"/>
    <col min="10248" max="10248" width="10.7109375" style="27" customWidth="1"/>
    <col min="10249" max="10249" width="40.85546875" style="27" customWidth="1"/>
    <col min="10250" max="10250" width="34.140625" style="27" customWidth="1"/>
    <col min="10251" max="10251" width="16" style="27" customWidth="1"/>
    <col min="10252" max="10252" width="15.7109375" style="27" customWidth="1"/>
    <col min="10253" max="10253" width="17.42578125" style="27" customWidth="1"/>
    <col min="10254" max="10254" width="10.7109375" style="27" customWidth="1"/>
    <col min="10255" max="10255" width="13" style="27" customWidth="1"/>
    <col min="10256" max="10256" width="16.7109375" style="27" customWidth="1"/>
    <col min="10257" max="10497" width="9.140625" style="27"/>
    <col min="10498" max="10498" width="35.5703125" style="27" customWidth="1"/>
    <col min="10499" max="10499" width="23" style="27" customWidth="1"/>
    <col min="10500" max="10500" width="17.7109375" style="27" customWidth="1"/>
    <col min="10501" max="10501" width="18.42578125" style="27" customWidth="1"/>
    <col min="10502" max="10503" width="13.140625" style="27" customWidth="1"/>
    <col min="10504" max="10504" width="10.7109375" style="27" customWidth="1"/>
    <col min="10505" max="10505" width="40.85546875" style="27" customWidth="1"/>
    <col min="10506" max="10506" width="34.140625" style="27" customWidth="1"/>
    <col min="10507" max="10507" width="16" style="27" customWidth="1"/>
    <col min="10508" max="10508" width="15.7109375" style="27" customWidth="1"/>
    <col min="10509" max="10509" width="17.42578125" style="27" customWidth="1"/>
    <col min="10510" max="10510" width="10.7109375" style="27" customWidth="1"/>
    <col min="10511" max="10511" width="13" style="27" customWidth="1"/>
    <col min="10512" max="10512" width="16.7109375" style="27" customWidth="1"/>
    <col min="10513" max="10753" width="9.140625" style="27"/>
    <col min="10754" max="10754" width="35.5703125" style="27" customWidth="1"/>
    <col min="10755" max="10755" width="23" style="27" customWidth="1"/>
    <col min="10756" max="10756" width="17.7109375" style="27" customWidth="1"/>
    <col min="10757" max="10757" width="18.42578125" style="27" customWidth="1"/>
    <col min="10758" max="10759" width="13.140625" style="27" customWidth="1"/>
    <col min="10760" max="10760" width="10.7109375" style="27" customWidth="1"/>
    <col min="10761" max="10761" width="40.85546875" style="27" customWidth="1"/>
    <col min="10762" max="10762" width="34.140625" style="27" customWidth="1"/>
    <col min="10763" max="10763" width="16" style="27" customWidth="1"/>
    <col min="10764" max="10764" width="15.7109375" style="27" customWidth="1"/>
    <col min="10765" max="10765" width="17.42578125" style="27" customWidth="1"/>
    <col min="10766" max="10766" width="10.7109375" style="27" customWidth="1"/>
    <col min="10767" max="10767" width="13" style="27" customWidth="1"/>
    <col min="10768" max="10768" width="16.7109375" style="27" customWidth="1"/>
    <col min="10769" max="11009" width="9.140625" style="27"/>
    <col min="11010" max="11010" width="35.5703125" style="27" customWidth="1"/>
    <col min="11011" max="11011" width="23" style="27" customWidth="1"/>
    <col min="11012" max="11012" width="17.7109375" style="27" customWidth="1"/>
    <col min="11013" max="11013" width="18.42578125" style="27" customWidth="1"/>
    <col min="11014" max="11015" width="13.140625" style="27" customWidth="1"/>
    <col min="11016" max="11016" width="10.7109375" style="27" customWidth="1"/>
    <col min="11017" max="11017" width="40.85546875" style="27" customWidth="1"/>
    <col min="11018" max="11018" width="34.140625" style="27" customWidth="1"/>
    <col min="11019" max="11019" width="16" style="27" customWidth="1"/>
    <col min="11020" max="11020" width="15.7109375" style="27" customWidth="1"/>
    <col min="11021" max="11021" width="17.42578125" style="27" customWidth="1"/>
    <col min="11022" max="11022" width="10.7109375" style="27" customWidth="1"/>
    <col min="11023" max="11023" width="13" style="27" customWidth="1"/>
    <col min="11024" max="11024" width="16.7109375" style="27" customWidth="1"/>
    <col min="11025" max="11265" width="9.140625" style="27"/>
    <col min="11266" max="11266" width="35.5703125" style="27" customWidth="1"/>
    <col min="11267" max="11267" width="23" style="27" customWidth="1"/>
    <col min="11268" max="11268" width="17.7109375" style="27" customWidth="1"/>
    <col min="11269" max="11269" width="18.42578125" style="27" customWidth="1"/>
    <col min="11270" max="11271" width="13.140625" style="27" customWidth="1"/>
    <col min="11272" max="11272" width="10.7109375" style="27" customWidth="1"/>
    <col min="11273" max="11273" width="40.85546875" style="27" customWidth="1"/>
    <col min="11274" max="11274" width="34.140625" style="27" customWidth="1"/>
    <col min="11275" max="11275" width="16" style="27" customWidth="1"/>
    <col min="11276" max="11276" width="15.7109375" style="27" customWidth="1"/>
    <col min="11277" max="11277" width="17.42578125" style="27" customWidth="1"/>
    <col min="11278" max="11278" width="10.7109375" style="27" customWidth="1"/>
    <col min="11279" max="11279" width="13" style="27" customWidth="1"/>
    <col min="11280" max="11280" width="16.7109375" style="27" customWidth="1"/>
    <col min="11281" max="11521" width="9.140625" style="27"/>
    <col min="11522" max="11522" width="35.5703125" style="27" customWidth="1"/>
    <col min="11523" max="11523" width="23" style="27" customWidth="1"/>
    <col min="11524" max="11524" width="17.7109375" style="27" customWidth="1"/>
    <col min="11525" max="11525" width="18.42578125" style="27" customWidth="1"/>
    <col min="11526" max="11527" width="13.140625" style="27" customWidth="1"/>
    <col min="11528" max="11528" width="10.7109375" style="27" customWidth="1"/>
    <col min="11529" max="11529" width="40.85546875" style="27" customWidth="1"/>
    <col min="11530" max="11530" width="34.140625" style="27" customWidth="1"/>
    <col min="11531" max="11531" width="16" style="27" customWidth="1"/>
    <col min="11532" max="11532" width="15.7109375" style="27" customWidth="1"/>
    <col min="11533" max="11533" width="17.42578125" style="27" customWidth="1"/>
    <col min="11534" max="11534" width="10.7109375" style="27" customWidth="1"/>
    <col min="11535" max="11535" width="13" style="27" customWidth="1"/>
    <col min="11536" max="11536" width="16.7109375" style="27" customWidth="1"/>
    <col min="11537" max="11777" width="9.140625" style="27"/>
    <col min="11778" max="11778" width="35.5703125" style="27" customWidth="1"/>
    <col min="11779" max="11779" width="23" style="27" customWidth="1"/>
    <col min="11780" max="11780" width="17.7109375" style="27" customWidth="1"/>
    <col min="11781" max="11781" width="18.42578125" style="27" customWidth="1"/>
    <col min="11782" max="11783" width="13.140625" style="27" customWidth="1"/>
    <col min="11784" max="11784" width="10.7109375" style="27" customWidth="1"/>
    <col min="11785" max="11785" width="40.85546875" style="27" customWidth="1"/>
    <col min="11786" max="11786" width="34.140625" style="27" customWidth="1"/>
    <col min="11787" max="11787" width="16" style="27" customWidth="1"/>
    <col min="11788" max="11788" width="15.7109375" style="27" customWidth="1"/>
    <col min="11789" max="11789" width="17.42578125" style="27" customWidth="1"/>
    <col min="11790" max="11790" width="10.7109375" style="27" customWidth="1"/>
    <col min="11791" max="11791" width="13" style="27" customWidth="1"/>
    <col min="11792" max="11792" width="16.7109375" style="27" customWidth="1"/>
    <col min="11793" max="12033" width="9.140625" style="27"/>
    <col min="12034" max="12034" width="35.5703125" style="27" customWidth="1"/>
    <col min="12035" max="12035" width="23" style="27" customWidth="1"/>
    <col min="12036" max="12036" width="17.7109375" style="27" customWidth="1"/>
    <col min="12037" max="12037" width="18.42578125" style="27" customWidth="1"/>
    <col min="12038" max="12039" width="13.140625" style="27" customWidth="1"/>
    <col min="12040" max="12040" width="10.7109375" style="27" customWidth="1"/>
    <col min="12041" max="12041" width="40.85546875" style="27" customWidth="1"/>
    <col min="12042" max="12042" width="34.140625" style="27" customWidth="1"/>
    <col min="12043" max="12043" width="16" style="27" customWidth="1"/>
    <col min="12044" max="12044" width="15.7109375" style="27" customWidth="1"/>
    <col min="12045" max="12045" width="17.42578125" style="27" customWidth="1"/>
    <col min="12046" max="12046" width="10.7109375" style="27" customWidth="1"/>
    <col min="12047" max="12047" width="13" style="27" customWidth="1"/>
    <col min="12048" max="12048" width="16.7109375" style="27" customWidth="1"/>
    <col min="12049" max="12289" width="9.140625" style="27"/>
    <col min="12290" max="12290" width="35.5703125" style="27" customWidth="1"/>
    <col min="12291" max="12291" width="23" style="27" customWidth="1"/>
    <col min="12292" max="12292" width="17.7109375" style="27" customWidth="1"/>
    <col min="12293" max="12293" width="18.42578125" style="27" customWidth="1"/>
    <col min="12294" max="12295" width="13.140625" style="27" customWidth="1"/>
    <col min="12296" max="12296" width="10.7109375" style="27" customWidth="1"/>
    <col min="12297" max="12297" width="40.85546875" style="27" customWidth="1"/>
    <col min="12298" max="12298" width="34.140625" style="27" customWidth="1"/>
    <col min="12299" max="12299" width="16" style="27" customWidth="1"/>
    <col min="12300" max="12300" width="15.7109375" style="27" customWidth="1"/>
    <col min="12301" max="12301" width="17.42578125" style="27" customWidth="1"/>
    <col min="12302" max="12302" width="10.7109375" style="27" customWidth="1"/>
    <col min="12303" max="12303" width="13" style="27" customWidth="1"/>
    <col min="12304" max="12304" width="16.7109375" style="27" customWidth="1"/>
    <col min="12305" max="12545" width="9.140625" style="27"/>
    <col min="12546" max="12546" width="35.5703125" style="27" customWidth="1"/>
    <col min="12547" max="12547" width="23" style="27" customWidth="1"/>
    <col min="12548" max="12548" width="17.7109375" style="27" customWidth="1"/>
    <col min="12549" max="12549" width="18.42578125" style="27" customWidth="1"/>
    <col min="12550" max="12551" width="13.140625" style="27" customWidth="1"/>
    <col min="12552" max="12552" width="10.7109375" style="27" customWidth="1"/>
    <col min="12553" max="12553" width="40.85546875" style="27" customWidth="1"/>
    <col min="12554" max="12554" width="34.140625" style="27" customWidth="1"/>
    <col min="12555" max="12555" width="16" style="27" customWidth="1"/>
    <col min="12556" max="12556" width="15.7109375" style="27" customWidth="1"/>
    <col min="12557" max="12557" width="17.42578125" style="27" customWidth="1"/>
    <col min="12558" max="12558" width="10.7109375" style="27" customWidth="1"/>
    <col min="12559" max="12559" width="13" style="27" customWidth="1"/>
    <col min="12560" max="12560" width="16.7109375" style="27" customWidth="1"/>
    <col min="12561" max="12801" width="9.140625" style="27"/>
    <col min="12802" max="12802" width="35.5703125" style="27" customWidth="1"/>
    <col min="12803" max="12803" width="23" style="27" customWidth="1"/>
    <col min="12804" max="12804" width="17.7109375" style="27" customWidth="1"/>
    <col min="12805" max="12805" width="18.42578125" style="27" customWidth="1"/>
    <col min="12806" max="12807" width="13.140625" style="27" customWidth="1"/>
    <col min="12808" max="12808" width="10.7109375" style="27" customWidth="1"/>
    <col min="12809" max="12809" width="40.85546875" style="27" customWidth="1"/>
    <col min="12810" max="12810" width="34.140625" style="27" customWidth="1"/>
    <col min="12811" max="12811" width="16" style="27" customWidth="1"/>
    <col min="12812" max="12812" width="15.7109375" style="27" customWidth="1"/>
    <col min="12813" max="12813" width="17.42578125" style="27" customWidth="1"/>
    <col min="12814" max="12814" width="10.7109375" style="27" customWidth="1"/>
    <col min="12815" max="12815" width="13" style="27" customWidth="1"/>
    <col min="12816" max="12816" width="16.7109375" style="27" customWidth="1"/>
    <col min="12817" max="13057" width="9.140625" style="27"/>
    <col min="13058" max="13058" width="35.5703125" style="27" customWidth="1"/>
    <col min="13059" max="13059" width="23" style="27" customWidth="1"/>
    <col min="13060" max="13060" width="17.7109375" style="27" customWidth="1"/>
    <col min="13061" max="13061" width="18.42578125" style="27" customWidth="1"/>
    <col min="13062" max="13063" width="13.140625" style="27" customWidth="1"/>
    <col min="13064" max="13064" width="10.7109375" style="27" customWidth="1"/>
    <col min="13065" max="13065" width="40.85546875" style="27" customWidth="1"/>
    <col min="13066" max="13066" width="34.140625" style="27" customWidth="1"/>
    <col min="13067" max="13067" width="16" style="27" customWidth="1"/>
    <col min="13068" max="13068" width="15.7109375" style="27" customWidth="1"/>
    <col min="13069" max="13069" width="17.42578125" style="27" customWidth="1"/>
    <col min="13070" max="13070" width="10.7109375" style="27" customWidth="1"/>
    <col min="13071" max="13071" width="13" style="27" customWidth="1"/>
    <col min="13072" max="13072" width="16.7109375" style="27" customWidth="1"/>
    <col min="13073" max="13313" width="9.140625" style="27"/>
    <col min="13314" max="13314" width="35.5703125" style="27" customWidth="1"/>
    <col min="13315" max="13315" width="23" style="27" customWidth="1"/>
    <col min="13316" max="13316" width="17.7109375" style="27" customWidth="1"/>
    <col min="13317" max="13317" width="18.42578125" style="27" customWidth="1"/>
    <col min="13318" max="13319" width="13.140625" style="27" customWidth="1"/>
    <col min="13320" max="13320" width="10.7109375" style="27" customWidth="1"/>
    <col min="13321" max="13321" width="40.85546875" style="27" customWidth="1"/>
    <col min="13322" max="13322" width="34.140625" style="27" customWidth="1"/>
    <col min="13323" max="13323" width="16" style="27" customWidth="1"/>
    <col min="13324" max="13324" width="15.7109375" style="27" customWidth="1"/>
    <col min="13325" max="13325" width="17.42578125" style="27" customWidth="1"/>
    <col min="13326" max="13326" width="10.7109375" style="27" customWidth="1"/>
    <col min="13327" max="13327" width="13" style="27" customWidth="1"/>
    <col min="13328" max="13328" width="16.7109375" style="27" customWidth="1"/>
    <col min="13329" max="13569" width="9.140625" style="27"/>
    <col min="13570" max="13570" width="35.5703125" style="27" customWidth="1"/>
    <col min="13571" max="13571" width="23" style="27" customWidth="1"/>
    <col min="13572" max="13572" width="17.7109375" style="27" customWidth="1"/>
    <col min="13573" max="13573" width="18.42578125" style="27" customWidth="1"/>
    <col min="13574" max="13575" width="13.140625" style="27" customWidth="1"/>
    <col min="13576" max="13576" width="10.7109375" style="27" customWidth="1"/>
    <col min="13577" max="13577" width="40.85546875" style="27" customWidth="1"/>
    <col min="13578" max="13578" width="34.140625" style="27" customWidth="1"/>
    <col min="13579" max="13579" width="16" style="27" customWidth="1"/>
    <col min="13580" max="13580" width="15.7109375" style="27" customWidth="1"/>
    <col min="13581" max="13581" width="17.42578125" style="27" customWidth="1"/>
    <col min="13582" max="13582" width="10.7109375" style="27" customWidth="1"/>
    <col min="13583" max="13583" width="13" style="27" customWidth="1"/>
    <col min="13584" max="13584" width="16.7109375" style="27" customWidth="1"/>
    <col min="13585" max="13825" width="9.140625" style="27"/>
    <col min="13826" max="13826" width="35.5703125" style="27" customWidth="1"/>
    <col min="13827" max="13827" width="23" style="27" customWidth="1"/>
    <col min="13828" max="13828" width="17.7109375" style="27" customWidth="1"/>
    <col min="13829" max="13829" width="18.42578125" style="27" customWidth="1"/>
    <col min="13830" max="13831" width="13.140625" style="27" customWidth="1"/>
    <col min="13832" max="13832" width="10.7109375" style="27" customWidth="1"/>
    <col min="13833" max="13833" width="40.85546875" style="27" customWidth="1"/>
    <col min="13834" max="13834" width="34.140625" style="27" customWidth="1"/>
    <col min="13835" max="13835" width="16" style="27" customWidth="1"/>
    <col min="13836" max="13836" width="15.7109375" style="27" customWidth="1"/>
    <col min="13837" max="13837" width="17.42578125" style="27" customWidth="1"/>
    <col min="13838" max="13838" width="10.7109375" style="27" customWidth="1"/>
    <col min="13839" max="13839" width="13" style="27" customWidth="1"/>
    <col min="13840" max="13840" width="16.7109375" style="27" customWidth="1"/>
    <col min="13841" max="14081" width="9.140625" style="27"/>
    <col min="14082" max="14082" width="35.5703125" style="27" customWidth="1"/>
    <col min="14083" max="14083" width="23" style="27" customWidth="1"/>
    <col min="14084" max="14084" width="17.7109375" style="27" customWidth="1"/>
    <col min="14085" max="14085" width="18.42578125" style="27" customWidth="1"/>
    <col min="14086" max="14087" width="13.140625" style="27" customWidth="1"/>
    <col min="14088" max="14088" width="10.7109375" style="27" customWidth="1"/>
    <col min="14089" max="14089" width="40.85546875" style="27" customWidth="1"/>
    <col min="14090" max="14090" width="34.140625" style="27" customWidth="1"/>
    <col min="14091" max="14091" width="16" style="27" customWidth="1"/>
    <col min="14092" max="14092" width="15.7109375" style="27" customWidth="1"/>
    <col min="14093" max="14093" width="17.42578125" style="27" customWidth="1"/>
    <col min="14094" max="14094" width="10.7109375" style="27" customWidth="1"/>
    <col min="14095" max="14095" width="13" style="27" customWidth="1"/>
    <col min="14096" max="14096" width="16.7109375" style="27" customWidth="1"/>
    <col min="14097" max="14337" width="9.140625" style="27"/>
    <col min="14338" max="14338" width="35.5703125" style="27" customWidth="1"/>
    <col min="14339" max="14339" width="23" style="27" customWidth="1"/>
    <col min="14340" max="14340" width="17.7109375" style="27" customWidth="1"/>
    <col min="14341" max="14341" width="18.42578125" style="27" customWidth="1"/>
    <col min="14342" max="14343" width="13.140625" style="27" customWidth="1"/>
    <col min="14344" max="14344" width="10.7109375" style="27" customWidth="1"/>
    <col min="14345" max="14345" width="40.85546875" style="27" customWidth="1"/>
    <col min="14346" max="14346" width="34.140625" style="27" customWidth="1"/>
    <col min="14347" max="14347" width="16" style="27" customWidth="1"/>
    <col min="14348" max="14348" width="15.7109375" style="27" customWidth="1"/>
    <col min="14349" max="14349" width="17.42578125" style="27" customWidth="1"/>
    <col min="14350" max="14350" width="10.7109375" style="27" customWidth="1"/>
    <col min="14351" max="14351" width="13" style="27" customWidth="1"/>
    <col min="14352" max="14352" width="16.7109375" style="27" customWidth="1"/>
    <col min="14353" max="14593" width="9.140625" style="27"/>
    <col min="14594" max="14594" width="35.5703125" style="27" customWidth="1"/>
    <col min="14595" max="14595" width="23" style="27" customWidth="1"/>
    <col min="14596" max="14596" width="17.7109375" style="27" customWidth="1"/>
    <col min="14597" max="14597" width="18.42578125" style="27" customWidth="1"/>
    <col min="14598" max="14599" width="13.140625" style="27" customWidth="1"/>
    <col min="14600" max="14600" width="10.7109375" style="27" customWidth="1"/>
    <col min="14601" max="14601" width="40.85546875" style="27" customWidth="1"/>
    <col min="14602" max="14602" width="34.140625" style="27" customWidth="1"/>
    <col min="14603" max="14603" width="16" style="27" customWidth="1"/>
    <col min="14604" max="14604" width="15.7109375" style="27" customWidth="1"/>
    <col min="14605" max="14605" width="17.42578125" style="27" customWidth="1"/>
    <col min="14606" max="14606" width="10.7109375" style="27" customWidth="1"/>
    <col min="14607" max="14607" width="13" style="27" customWidth="1"/>
    <col min="14608" max="14608" width="16.7109375" style="27" customWidth="1"/>
    <col min="14609" max="14849" width="9.140625" style="27"/>
    <col min="14850" max="14850" width="35.5703125" style="27" customWidth="1"/>
    <col min="14851" max="14851" width="23" style="27" customWidth="1"/>
    <col min="14852" max="14852" width="17.7109375" style="27" customWidth="1"/>
    <col min="14853" max="14853" width="18.42578125" style="27" customWidth="1"/>
    <col min="14854" max="14855" width="13.140625" style="27" customWidth="1"/>
    <col min="14856" max="14856" width="10.7109375" style="27" customWidth="1"/>
    <col min="14857" max="14857" width="40.85546875" style="27" customWidth="1"/>
    <col min="14858" max="14858" width="34.140625" style="27" customWidth="1"/>
    <col min="14859" max="14859" width="16" style="27" customWidth="1"/>
    <col min="14860" max="14860" width="15.7109375" style="27" customWidth="1"/>
    <col min="14861" max="14861" width="17.42578125" style="27" customWidth="1"/>
    <col min="14862" max="14862" width="10.7109375" style="27" customWidth="1"/>
    <col min="14863" max="14863" width="13" style="27" customWidth="1"/>
    <col min="14864" max="14864" width="16.7109375" style="27" customWidth="1"/>
    <col min="14865" max="15105" width="9.140625" style="27"/>
    <col min="15106" max="15106" width="35.5703125" style="27" customWidth="1"/>
    <col min="15107" max="15107" width="23" style="27" customWidth="1"/>
    <col min="15108" max="15108" width="17.7109375" style="27" customWidth="1"/>
    <col min="15109" max="15109" width="18.42578125" style="27" customWidth="1"/>
    <col min="15110" max="15111" width="13.140625" style="27" customWidth="1"/>
    <col min="15112" max="15112" width="10.7109375" style="27" customWidth="1"/>
    <col min="15113" max="15113" width="40.85546875" style="27" customWidth="1"/>
    <col min="15114" max="15114" width="34.140625" style="27" customWidth="1"/>
    <col min="15115" max="15115" width="16" style="27" customWidth="1"/>
    <col min="15116" max="15116" width="15.7109375" style="27" customWidth="1"/>
    <col min="15117" max="15117" width="17.42578125" style="27" customWidth="1"/>
    <col min="15118" max="15118" width="10.7109375" style="27" customWidth="1"/>
    <col min="15119" max="15119" width="13" style="27" customWidth="1"/>
    <col min="15120" max="15120" width="16.7109375" style="27" customWidth="1"/>
    <col min="15121" max="15361" width="9.140625" style="27"/>
    <col min="15362" max="15362" width="35.5703125" style="27" customWidth="1"/>
    <col min="15363" max="15363" width="23" style="27" customWidth="1"/>
    <col min="15364" max="15364" width="17.7109375" style="27" customWidth="1"/>
    <col min="15365" max="15365" width="18.42578125" style="27" customWidth="1"/>
    <col min="15366" max="15367" width="13.140625" style="27" customWidth="1"/>
    <col min="15368" max="15368" width="10.7109375" style="27" customWidth="1"/>
    <col min="15369" max="15369" width="40.85546875" style="27" customWidth="1"/>
    <col min="15370" max="15370" width="34.140625" style="27" customWidth="1"/>
    <col min="15371" max="15371" width="16" style="27" customWidth="1"/>
    <col min="15372" max="15372" width="15.7109375" style="27" customWidth="1"/>
    <col min="15373" max="15373" width="17.42578125" style="27" customWidth="1"/>
    <col min="15374" max="15374" width="10.7109375" style="27" customWidth="1"/>
    <col min="15375" max="15375" width="13" style="27" customWidth="1"/>
    <col min="15376" max="15376" width="16.7109375" style="27" customWidth="1"/>
    <col min="15377" max="15617" width="9.140625" style="27"/>
    <col min="15618" max="15618" width="35.5703125" style="27" customWidth="1"/>
    <col min="15619" max="15619" width="23" style="27" customWidth="1"/>
    <col min="15620" max="15620" width="17.7109375" style="27" customWidth="1"/>
    <col min="15621" max="15621" width="18.42578125" style="27" customWidth="1"/>
    <col min="15622" max="15623" width="13.140625" style="27" customWidth="1"/>
    <col min="15624" max="15624" width="10.7109375" style="27" customWidth="1"/>
    <col min="15625" max="15625" width="40.85546875" style="27" customWidth="1"/>
    <col min="15626" max="15626" width="34.140625" style="27" customWidth="1"/>
    <col min="15627" max="15627" width="16" style="27" customWidth="1"/>
    <col min="15628" max="15628" width="15.7109375" style="27" customWidth="1"/>
    <col min="15629" max="15629" width="17.42578125" style="27" customWidth="1"/>
    <col min="15630" max="15630" width="10.7109375" style="27" customWidth="1"/>
    <col min="15631" max="15631" width="13" style="27" customWidth="1"/>
    <col min="15632" max="15632" width="16.7109375" style="27" customWidth="1"/>
    <col min="15633" max="15873" width="9.140625" style="27"/>
    <col min="15874" max="15874" width="35.5703125" style="27" customWidth="1"/>
    <col min="15875" max="15875" width="23" style="27" customWidth="1"/>
    <col min="15876" max="15876" width="17.7109375" style="27" customWidth="1"/>
    <col min="15877" max="15877" width="18.42578125" style="27" customWidth="1"/>
    <col min="15878" max="15879" width="13.140625" style="27" customWidth="1"/>
    <col min="15880" max="15880" width="10.7109375" style="27" customWidth="1"/>
    <col min="15881" max="15881" width="40.85546875" style="27" customWidth="1"/>
    <col min="15882" max="15882" width="34.140625" style="27" customWidth="1"/>
    <col min="15883" max="15883" width="16" style="27" customWidth="1"/>
    <col min="15884" max="15884" width="15.7109375" style="27" customWidth="1"/>
    <col min="15885" max="15885" width="17.42578125" style="27" customWidth="1"/>
    <col min="15886" max="15886" width="10.7109375" style="27" customWidth="1"/>
    <col min="15887" max="15887" width="13" style="27" customWidth="1"/>
    <col min="15888" max="15888" width="16.7109375" style="27" customWidth="1"/>
    <col min="15889" max="16129" width="9.140625" style="27"/>
    <col min="16130" max="16130" width="35.5703125" style="27" customWidth="1"/>
    <col min="16131" max="16131" width="23" style="27" customWidth="1"/>
    <col min="16132" max="16132" width="17.7109375" style="27" customWidth="1"/>
    <col min="16133" max="16133" width="18.42578125" style="27" customWidth="1"/>
    <col min="16134" max="16135" width="13.140625" style="27" customWidth="1"/>
    <col min="16136" max="16136" width="10.7109375" style="27" customWidth="1"/>
    <col min="16137" max="16137" width="40.85546875" style="27" customWidth="1"/>
    <col min="16138" max="16138" width="34.140625" style="27" customWidth="1"/>
    <col min="16139" max="16139" width="16" style="27" customWidth="1"/>
    <col min="16140" max="16140" width="15.7109375" style="27" customWidth="1"/>
    <col min="16141" max="16141" width="17.42578125" style="27" customWidth="1"/>
    <col min="16142" max="16142" width="10.7109375" style="27" customWidth="1"/>
    <col min="16143" max="16143" width="13" style="27" customWidth="1"/>
    <col min="16144" max="16144" width="16.7109375" style="27" customWidth="1"/>
    <col min="16145" max="16384" width="9.140625" style="27"/>
  </cols>
  <sheetData>
    <row r="2" spans="1:29" ht="57" customHeight="1" x14ac:dyDescent="0.25"/>
    <row r="3" spans="1:29" s="63" customFormat="1" ht="24" customHeight="1" x14ac:dyDescent="0.3">
      <c r="A3" s="349" t="s">
        <v>158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1:29" s="63" customFormat="1" ht="24" customHeight="1" x14ac:dyDescent="0.3">
      <c r="A4" s="356" t="s">
        <v>241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</row>
    <row r="5" spans="1:29" ht="23.25" customHeight="1" x14ac:dyDescent="0.3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29" s="68" customFormat="1" ht="72.75" customHeight="1" x14ac:dyDescent="0.25">
      <c r="A6" s="350" t="s">
        <v>121</v>
      </c>
      <c r="B6" s="351" t="s">
        <v>122</v>
      </c>
      <c r="C6" s="351"/>
      <c r="D6" s="193" t="s">
        <v>188</v>
      </c>
      <c r="E6" s="193" t="s">
        <v>242</v>
      </c>
      <c r="F6" s="193" t="s">
        <v>127</v>
      </c>
      <c r="G6" s="194"/>
      <c r="H6" s="350" t="s">
        <v>121</v>
      </c>
      <c r="I6" s="351" t="s">
        <v>123</v>
      </c>
      <c r="J6" s="351"/>
      <c r="K6" s="193" t="s">
        <v>188</v>
      </c>
      <c r="L6" s="193" t="s">
        <v>242</v>
      </c>
      <c r="M6" s="193" t="s">
        <v>127</v>
      </c>
    </row>
    <row r="7" spans="1:29" s="68" customFormat="1" ht="49.5" customHeight="1" x14ac:dyDescent="0.35">
      <c r="A7" s="350"/>
      <c r="B7" s="352" t="s">
        <v>277</v>
      </c>
      <c r="C7" s="352"/>
      <c r="D7" s="217">
        <f>'Anexo_1.2_Usos e Fontes'!B12</f>
        <v>390244</v>
      </c>
      <c r="E7" s="217">
        <f>'Anexo_1.2_Usos e Fontes'!C12-'Anexo_1.2_Usos e Fontes'!C16-'Anexo_1.2_Usos e Fontes'!C19</f>
        <v>456020</v>
      </c>
      <c r="F7" s="218">
        <f>IFERROR(E7/D7*100-100,0)</f>
        <v>16.855095786226059</v>
      </c>
      <c r="G7" s="287"/>
      <c r="H7" s="350"/>
      <c r="I7" s="353" t="s">
        <v>168</v>
      </c>
      <c r="J7" s="353"/>
      <c r="K7" s="199">
        <v>648295</v>
      </c>
      <c r="L7" s="199">
        <f>'Anexo_1.3_ Elemento de Despesas'!G43</f>
        <v>675594</v>
      </c>
      <c r="M7" s="200">
        <f>IFERROR(L7/K7*100-100,0)</f>
        <v>4.210891646549797</v>
      </c>
      <c r="N7" s="289"/>
      <c r="O7" s="372"/>
      <c r="P7" s="372"/>
      <c r="Q7" s="372"/>
      <c r="R7" s="372"/>
      <c r="S7" s="372"/>
      <c r="T7" s="372"/>
      <c r="U7" s="372"/>
      <c r="V7" s="372"/>
      <c r="W7" s="372"/>
    </row>
    <row r="8" spans="1:29" s="68" customFormat="1" ht="49.5" customHeight="1" x14ac:dyDescent="0.35">
      <c r="A8" s="350"/>
      <c r="B8" s="352" t="s">
        <v>124</v>
      </c>
      <c r="C8" s="352"/>
      <c r="D8" s="217">
        <f>'Anexo_1.2_Usos e Fontes'!B24</f>
        <v>763529</v>
      </c>
      <c r="E8" s="217">
        <f>'Anexo_1.2_Usos e Fontes'!C24</f>
        <v>666196</v>
      </c>
      <c r="F8" s="218">
        <f>IFERROR(E8/D8*100-100,0)</f>
        <v>-12.747780372454741</v>
      </c>
      <c r="G8" s="197"/>
      <c r="H8" s="350"/>
      <c r="I8" s="353" t="s">
        <v>159</v>
      </c>
      <c r="J8" s="353"/>
      <c r="K8" s="252">
        <v>71627</v>
      </c>
      <c r="L8" s="201">
        <f>'Anexo 1.4-Quadro Descritivo'!J222+'Anexo 1.4-Quadro Descritivo'!J243+'Anexo 1.4-Quadro Descritivo'!J267+'Anexo 1.4-Quadro Descritivo'!J290</f>
        <v>77163</v>
      </c>
      <c r="M8" s="200">
        <f>IFERROR(L8/K8*100-100,0)</f>
        <v>7.7289290351403679</v>
      </c>
      <c r="N8" s="289"/>
    </row>
    <row r="9" spans="1:29" s="68" customFormat="1" ht="49.5" customHeight="1" thickBot="1" x14ac:dyDescent="0.3">
      <c r="A9" s="350"/>
      <c r="B9" s="354" t="s">
        <v>160</v>
      </c>
      <c r="C9" s="354"/>
      <c r="D9" s="202">
        <f>SUM(D7:D8)</f>
        <v>1153773</v>
      </c>
      <c r="E9" s="202">
        <f>SUM(E7:E8)</f>
        <v>1122216</v>
      </c>
      <c r="F9" s="203">
        <f>IFERROR(E9/D9*100-100,0)</f>
        <v>-2.7351134061899529</v>
      </c>
      <c r="G9" s="197"/>
      <c r="H9" s="350"/>
      <c r="I9" s="353" t="s">
        <v>161</v>
      </c>
      <c r="J9" s="353"/>
      <c r="K9" s="204">
        <f>'Anexo_1.2_Usos e Fontes'!B11</f>
        <v>1182020</v>
      </c>
      <c r="L9" s="204">
        <f>'Anexo_1.2_Usos e Fontes'!C11</f>
        <v>1147560</v>
      </c>
      <c r="M9" s="200">
        <f>IFERROR(L9/K9*100-100,0)</f>
        <v>-2.9153483020591864</v>
      </c>
    </row>
    <row r="10" spans="1:29" s="68" customFormat="1" ht="49.5" customHeight="1" thickBot="1" x14ac:dyDescent="0.3">
      <c r="A10" s="350"/>
      <c r="B10" s="352" t="s">
        <v>162</v>
      </c>
      <c r="C10" s="352"/>
      <c r="D10" s="195">
        <f>'Anexo_1.2_Usos e Fontes'!B33</f>
        <v>11634</v>
      </c>
      <c r="E10" s="195">
        <f>'Anexo_1.2_Usos e Fontes'!C33</f>
        <v>9639</v>
      </c>
      <c r="F10" s="196">
        <f>IFERROR(E10/D10*100-100,0)</f>
        <v>-17.148014440433215</v>
      </c>
      <c r="G10" s="197"/>
      <c r="H10" s="355"/>
      <c r="I10" s="355"/>
      <c r="J10" s="194"/>
      <c r="K10" s="288"/>
      <c r="L10" s="288"/>
      <c r="M10" s="205"/>
      <c r="P10" s="69"/>
    </row>
    <row r="11" spans="1:29" s="68" customFormat="1" ht="49.5" customHeight="1" x14ac:dyDescent="0.25">
      <c r="A11" s="350"/>
      <c r="B11" s="357" t="s">
        <v>211</v>
      </c>
      <c r="C11" s="357"/>
      <c r="D11" s="206">
        <f>D9-D10</f>
        <v>1142139</v>
      </c>
      <c r="E11" s="206">
        <f>E9-E10</f>
        <v>1112577</v>
      </c>
      <c r="F11" s="203">
        <f>IFERROR(E11/D11*100-100,0)</f>
        <v>-2.5883014239072395</v>
      </c>
      <c r="G11" s="207"/>
      <c r="H11" s="208"/>
      <c r="I11" s="208"/>
      <c r="J11" s="194"/>
      <c r="K11" s="205"/>
      <c r="L11" s="209"/>
      <c r="M11" s="205"/>
      <c r="N11" s="374"/>
      <c r="O11" s="374"/>
      <c r="P11" s="374"/>
    </row>
    <row r="12" spans="1:29" s="72" customFormat="1" ht="18.75" x14ac:dyDescent="0.25">
      <c r="A12" s="210"/>
      <c r="B12" s="211"/>
      <c r="C12" s="211"/>
      <c r="D12" s="207"/>
      <c r="E12" s="207"/>
      <c r="F12" s="205"/>
      <c r="G12" s="207"/>
      <c r="H12" s="208"/>
      <c r="I12" s="208"/>
      <c r="J12" s="194"/>
      <c r="K12" s="205"/>
      <c r="L12" s="209"/>
      <c r="M12" s="205"/>
      <c r="N12" s="71"/>
      <c r="O12" s="71"/>
      <c r="P12" s="71"/>
    </row>
    <row r="13" spans="1:29" s="68" customFormat="1" ht="43.5" customHeight="1" x14ac:dyDescent="0.25">
      <c r="A13" s="350" t="s">
        <v>189</v>
      </c>
      <c r="B13" s="351" t="s">
        <v>128</v>
      </c>
      <c r="C13" s="351"/>
      <c r="D13" s="193" t="s">
        <v>191</v>
      </c>
      <c r="E13" s="193" t="s">
        <v>592</v>
      </c>
      <c r="F13" s="193" t="s">
        <v>11</v>
      </c>
      <c r="G13" s="207"/>
      <c r="H13" s="351" t="s">
        <v>128</v>
      </c>
      <c r="I13" s="351"/>
      <c r="J13" s="351"/>
      <c r="K13" s="193" t="s">
        <v>191</v>
      </c>
      <c r="L13" s="193" t="s">
        <v>615</v>
      </c>
      <c r="M13" s="193" t="s">
        <v>190</v>
      </c>
      <c r="N13" s="73"/>
      <c r="O13" s="73"/>
      <c r="P13" s="73"/>
    </row>
    <row r="14" spans="1:29" s="68" customFormat="1" ht="39" customHeight="1" x14ac:dyDescent="0.25">
      <c r="A14" s="350"/>
      <c r="B14" s="370" t="s">
        <v>270</v>
      </c>
      <c r="C14" s="212" t="s">
        <v>125</v>
      </c>
      <c r="D14" s="198">
        <v>356755</v>
      </c>
      <c r="E14" s="198">
        <f>'Anexo_1.3_ Elemento de Despesas'!E14+'Anexo_1.3_ Elemento de Despesas'!E16</f>
        <v>368255</v>
      </c>
      <c r="F14" s="196">
        <f>IFERROR(E14/D14*100-100,)</f>
        <v>3.2235007217838501</v>
      </c>
      <c r="G14" s="207"/>
      <c r="H14" s="370" t="s">
        <v>271</v>
      </c>
      <c r="I14" s="370"/>
      <c r="J14" s="212" t="s">
        <v>125</v>
      </c>
      <c r="K14" s="213">
        <f>(K7-K8)</f>
        <v>576668</v>
      </c>
      <c r="L14" s="213">
        <f>(L7-L8)</f>
        <v>598431</v>
      </c>
      <c r="M14" s="200">
        <f>IFERROR(L14/K14*100-100,0)</f>
        <v>3.7739219100071324</v>
      </c>
      <c r="O14" s="373"/>
      <c r="P14" s="373"/>
      <c r="Q14" s="373"/>
      <c r="R14" s="373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</row>
    <row r="15" spans="1:29" s="68" customFormat="1" ht="39" customHeight="1" x14ac:dyDescent="0.25">
      <c r="A15" s="350"/>
      <c r="B15" s="370"/>
      <c r="C15" s="214" t="s">
        <v>126</v>
      </c>
      <c r="D15" s="215">
        <f>IFERROR(D14/$D$11,0)</f>
        <v>0.31235690226846297</v>
      </c>
      <c r="E15" s="215">
        <f>IFERROR(E14/$E$11,0)</f>
        <v>0.33099282117102907</v>
      </c>
      <c r="F15" s="200">
        <f>(E15-D15)*100</f>
        <v>1.8635918902566107</v>
      </c>
      <c r="G15" s="207"/>
      <c r="H15" s="370"/>
      <c r="I15" s="370"/>
      <c r="J15" s="214" t="s">
        <v>126</v>
      </c>
      <c r="K15" s="216">
        <f>IFERROR(K14/K9,)</f>
        <v>0.48786653356119186</v>
      </c>
      <c r="L15" s="216">
        <f>IFERROR(L14/L9,)</f>
        <v>0.52148122973962141</v>
      </c>
      <c r="M15" s="200">
        <f>52.1-48.8</f>
        <v>3.3000000000000043</v>
      </c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</row>
    <row r="16" spans="1:29" s="68" customFormat="1" ht="39" customHeight="1" x14ac:dyDescent="0.35">
      <c r="A16" s="350"/>
      <c r="B16" s="370" t="s">
        <v>272</v>
      </c>
      <c r="C16" s="212" t="s">
        <v>125</v>
      </c>
      <c r="D16" s="198">
        <v>131877</v>
      </c>
      <c r="E16" s="198">
        <f>'Anexo_1.3_ Elemento de Despesas'!E13+'Anexo_1.3_ Elemento de Despesas'!E17</f>
        <v>132892</v>
      </c>
      <c r="F16" s="196">
        <f>IFERROR(E16/D16*100-100,)</f>
        <v>0.76965657392872799</v>
      </c>
      <c r="G16" s="207"/>
      <c r="H16" s="370" t="s">
        <v>273</v>
      </c>
      <c r="I16" s="370"/>
      <c r="J16" s="212" t="s">
        <v>125</v>
      </c>
      <c r="K16" s="198">
        <f>'Quadro Geral'!I19</f>
        <v>16023</v>
      </c>
      <c r="L16" s="198">
        <f>'Anexo_1.3_ Elemento de Despesas'!E21</f>
        <v>16000</v>
      </c>
      <c r="M16" s="200">
        <f>IFERROR(L16/K16*100-100,0)</f>
        <v>-0.14354365599450603</v>
      </c>
      <c r="N16" s="289"/>
    </row>
    <row r="17" spans="1:14" s="68" customFormat="1" ht="39" customHeight="1" x14ac:dyDescent="0.25">
      <c r="A17" s="350"/>
      <c r="B17" s="370"/>
      <c r="C17" s="214" t="s">
        <v>126</v>
      </c>
      <c r="D17" s="215">
        <f>IFERROR(D16/$D$11,0)</f>
        <v>0.1154649302755619</v>
      </c>
      <c r="E17" s="215">
        <f>IFERROR(E16/$E$11,0)</f>
        <v>0.119445215926628</v>
      </c>
      <c r="F17" s="200">
        <f>(E17-D17)*100</f>
        <v>0.39802856510661039</v>
      </c>
      <c r="G17" s="207"/>
      <c r="H17" s="370"/>
      <c r="I17" s="370"/>
      <c r="J17" s="214" t="s">
        <v>126</v>
      </c>
      <c r="K17" s="216">
        <f>IFERROR(K16/K7,)</f>
        <v>2.4715600151165751E-2</v>
      </c>
      <c r="L17" s="216">
        <f>IFERROR(L16/L7,)</f>
        <v>2.3682862784453383E-2</v>
      </c>
      <c r="M17" s="200">
        <f>(L17-K17)*100</f>
        <v>-0.10327373667123677</v>
      </c>
    </row>
    <row r="18" spans="1:14" s="68" customFormat="1" ht="39" customHeight="1" x14ac:dyDescent="0.3">
      <c r="A18" s="350"/>
      <c r="B18" s="370" t="s">
        <v>274</v>
      </c>
      <c r="C18" s="212" t="s">
        <v>125</v>
      </c>
      <c r="D18" s="198">
        <v>64000</v>
      </c>
      <c r="E18" s="198">
        <f>'Anexo_1.3_ Elemento de Despesas'!E15</f>
        <v>86979</v>
      </c>
      <c r="F18" s="196">
        <f>IFERROR(E18/D18*100-100,)</f>
        <v>35.904687499999994</v>
      </c>
      <c r="G18" s="207"/>
      <c r="H18" s="63"/>
      <c r="I18" s="63"/>
      <c r="J18" s="63"/>
      <c r="K18" s="63"/>
      <c r="L18" s="63"/>
      <c r="M18" s="63"/>
      <c r="N18" s="70"/>
    </row>
    <row r="19" spans="1:14" s="68" customFormat="1" ht="39" customHeight="1" x14ac:dyDescent="0.3">
      <c r="A19" s="350"/>
      <c r="B19" s="370"/>
      <c r="C19" s="214" t="s">
        <v>126</v>
      </c>
      <c r="D19" s="215">
        <f>IFERROR(D18/$D$11,0)</f>
        <v>5.6035211125791171E-2</v>
      </c>
      <c r="E19" s="215">
        <f>IFERROR(E18/$E$11,0)</f>
        <v>7.8177959817612622E-2</v>
      </c>
      <c r="F19" s="196">
        <f>(E19-D19)*100</f>
        <v>2.214274869182145</v>
      </c>
      <c r="G19" s="207"/>
      <c r="H19" s="63"/>
      <c r="I19" s="63"/>
      <c r="J19" s="63"/>
      <c r="K19" s="63"/>
      <c r="L19" s="63"/>
      <c r="M19" s="63"/>
    </row>
    <row r="20" spans="1:14" s="68" customFormat="1" ht="39" customHeight="1" x14ac:dyDescent="0.3">
      <c r="A20" s="350"/>
      <c r="B20" s="370" t="s">
        <v>275</v>
      </c>
      <c r="C20" s="212" t="s">
        <v>125</v>
      </c>
      <c r="D20" s="198">
        <v>0</v>
      </c>
      <c r="E20" s="198">
        <v>0</v>
      </c>
      <c r="F20" s="196">
        <f>IFERROR(E20/D20*100-100,)</f>
        <v>0</v>
      </c>
      <c r="G20" s="261"/>
      <c r="H20" s="261"/>
      <c r="I20" s="371"/>
      <c r="J20" s="371"/>
      <c r="K20" s="371"/>
      <c r="L20" s="63"/>
      <c r="M20" s="63"/>
    </row>
    <row r="21" spans="1:14" s="68" customFormat="1" ht="39" customHeight="1" x14ac:dyDescent="0.3">
      <c r="A21" s="350"/>
      <c r="B21" s="370"/>
      <c r="C21" s="214" t="s">
        <v>126</v>
      </c>
      <c r="D21" s="215">
        <f>IFERROR(D20/$D$11,0)</f>
        <v>0</v>
      </c>
      <c r="E21" s="215">
        <f>IFERROR(E20/$E$11,0)</f>
        <v>0</v>
      </c>
      <c r="F21" s="200">
        <f>(E21-D21)*100</f>
        <v>0</v>
      </c>
      <c r="G21" s="207"/>
      <c r="H21" s="63"/>
      <c r="I21" s="63"/>
      <c r="J21" s="63"/>
      <c r="K21" s="63"/>
      <c r="L21" s="63"/>
      <c r="M21" s="63"/>
    </row>
    <row r="22" spans="1:14" s="68" customFormat="1" ht="39" customHeight="1" x14ac:dyDescent="0.3">
      <c r="A22" s="350"/>
      <c r="B22" s="370" t="s">
        <v>612</v>
      </c>
      <c r="C22" s="212" t="s">
        <v>125</v>
      </c>
      <c r="D22" s="198">
        <v>106250</v>
      </c>
      <c r="E22" s="198">
        <f>'Anexo_1.3_ Elemento de Despesas'!E15+'Anexo_1.3_ Elemento de Despesas'!E23</f>
        <v>92979</v>
      </c>
      <c r="F22" s="196">
        <f>IFERROR(E22/D22*100-100,)</f>
        <v>-12.490352941176468</v>
      </c>
      <c r="G22" s="207"/>
      <c r="H22" s="63"/>
      <c r="I22" s="63"/>
      <c r="J22" s="63"/>
      <c r="K22" s="63"/>
      <c r="L22" s="63"/>
      <c r="M22" s="63"/>
    </row>
    <row r="23" spans="1:14" s="68" customFormat="1" ht="39" customHeight="1" x14ac:dyDescent="0.3">
      <c r="A23" s="350"/>
      <c r="B23" s="370"/>
      <c r="C23" s="214" t="s">
        <v>126</v>
      </c>
      <c r="D23" s="215">
        <f>IFERROR(D22/$D$11,0)</f>
        <v>9.3027205970551752E-2</v>
      </c>
      <c r="E23" s="215">
        <f>IFERROR(E22/$E$11,0)</f>
        <v>8.3570844984212328E-2</v>
      </c>
      <c r="F23" s="200">
        <f>(E23-D23)*100</f>
        <v>-0.94563609863394238</v>
      </c>
      <c r="G23" s="207"/>
      <c r="H23" s="63"/>
      <c r="I23" s="63"/>
      <c r="J23" s="63"/>
      <c r="K23" s="63"/>
      <c r="L23" s="63"/>
      <c r="M23" s="63"/>
    </row>
    <row r="24" spans="1:14" s="68" customFormat="1" ht="39" customHeight="1" x14ac:dyDescent="0.3">
      <c r="A24" s="350"/>
      <c r="B24" s="370" t="s">
        <v>613</v>
      </c>
      <c r="C24" s="212" t="s">
        <v>125</v>
      </c>
      <c r="D24" s="198">
        <v>25000</v>
      </c>
      <c r="E24" s="198">
        <f>'Anexo_1.3_ Elemento de Despesas'!E25</f>
        <v>23000</v>
      </c>
      <c r="F24" s="196">
        <f>IFERROR(E24/D24*100-100,)</f>
        <v>-8</v>
      </c>
      <c r="G24" s="207"/>
      <c r="H24" s="63"/>
      <c r="I24" s="63"/>
      <c r="J24" s="63"/>
      <c r="K24" s="63"/>
      <c r="L24" s="63"/>
      <c r="M24" s="63"/>
    </row>
    <row r="25" spans="1:14" s="68" customFormat="1" ht="39" customHeight="1" x14ac:dyDescent="0.3">
      <c r="A25" s="350"/>
      <c r="B25" s="370"/>
      <c r="C25" s="214" t="s">
        <v>126</v>
      </c>
      <c r="D25" s="215">
        <f>IFERROR(D24/$D$11,0)</f>
        <v>2.1888754346012177E-2</v>
      </c>
      <c r="E25" s="215">
        <f>IFERROR(E24/$E$11,0)</f>
        <v>2.0672726471965535E-2</v>
      </c>
      <c r="F25" s="200">
        <f>(E25-D25)*100</f>
        <v>-0.12160278740466421</v>
      </c>
      <c r="G25" s="207"/>
      <c r="H25" s="63"/>
      <c r="I25" s="63"/>
      <c r="J25" s="63"/>
      <c r="K25" s="63"/>
      <c r="L25" s="63"/>
      <c r="M25" s="63"/>
    </row>
    <row r="26" spans="1:14" s="68" customFormat="1" ht="39" customHeight="1" x14ac:dyDescent="0.3">
      <c r="A26" s="350"/>
      <c r="B26" s="370" t="s">
        <v>614</v>
      </c>
      <c r="C26" s="212" t="s">
        <v>125</v>
      </c>
      <c r="D26" s="198">
        <v>23000</v>
      </c>
      <c r="E26" s="198">
        <f>'Anexo_1.3_ Elemento de Despesas'!E19</f>
        <v>11358.5</v>
      </c>
      <c r="F26" s="196">
        <f>IFERROR(E26/D26*100-100,)</f>
        <v>-50.615217391304348</v>
      </c>
      <c r="G26" s="207"/>
      <c r="H26" s="63"/>
      <c r="I26" s="63"/>
      <c r="J26" s="63"/>
      <c r="K26" s="63"/>
      <c r="L26" s="63"/>
      <c r="M26" s="63"/>
    </row>
    <row r="27" spans="1:14" s="68" customFormat="1" ht="39" customHeight="1" x14ac:dyDescent="0.3">
      <c r="A27" s="350"/>
      <c r="B27" s="370"/>
      <c r="C27" s="214" t="s">
        <v>126</v>
      </c>
      <c r="D27" s="215">
        <f>IFERROR(D26/$D$11,0)</f>
        <v>2.0137653998331201E-2</v>
      </c>
      <c r="E27" s="215">
        <f>IFERROR(E26/$E$11,0)</f>
        <v>1.0209181027470458E-2</v>
      </c>
      <c r="F27" s="200">
        <f>(E27-D27)*100</f>
        <v>-0.99284729708607433</v>
      </c>
      <c r="G27" s="207"/>
      <c r="H27" s="63"/>
      <c r="I27" s="63"/>
      <c r="J27" s="63"/>
      <c r="K27" s="63"/>
      <c r="L27" s="63"/>
      <c r="M27" s="63"/>
    </row>
    <row r="28" spans="1:14" ht="19.5" thickBot="1" x14ac:dyDescent="0.35">
      <c r="A28" s="63"/>
      <c r="B28" s="64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4" ht="27" customHeight="1" thickBot="1" x14ac:dyDescent="0.3">
      <c r="A29" s="358" t="s">
        <v>181</v>
      </c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60"/>
    </row>
    <row r="30" spans="1:14" x14ac:dyDescent="0.25">
      <c r="A30" s="361" t="s">
        <v>588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3"/>
    </row>
    <row r="31" spans="1:14" x14ac:dyDescent="0.25">
      <c r="A31" s="364"/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6"/>
    </row>
    <row r="32" spans="1:14" x14ac:dyDescent="0.25">
      <c r="A32" s="364"/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6"/>
    </row>
    <row r="33" spans="1:13" x14ac:dyDescent="0.25">
      <c r="A33" s="364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6"/>
    </row>
    <row r="34" spans="1:13" x14ac:dyDescent="0.25">
      <c r="A34" s="364"/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6"/>
    </row>
    <row r="35" spans="1:13" x14ac:dyDescent="0.25">
      <c r="A35" s="364"/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6"/>
    </row>
    <row r="36" spans="1:13" ht="15.75" thickBot="1" x14ac:dyDescent="0.3">
      <c r="A36" s="367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9"/>
    </row>
    <row r="37" spans="1:13" ht="18.75" x14ac:dyDescent="0.3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</sheetData>
  <sheetProtection selectLockedCells="1"/>
  <mergeCells count="33">
    <mergeCell ref="O7:W7"/>
    <mergeCell ref="O14:R14"/>
    <mergeCell ref="B24:B25"/>
    <mergeCell ref="B22:B23"/>
    <mergeCell ref="B26:B27"/>
    <mergeCell ref="N11:P11"/>
    <mergeCell ref="B13:C13"/>
    <mergeCell ref="H13:J13"/>
    <mergeCell ref="B14:B15"/>
    <mergeCell ref="H14:I15"/>
    <mergeCell ref="B16:B17"/>
    <mergeCell ref="B20:B21"/>
    <mergeCell ref="A29:M29"/>
    <mergeCell ref="A30:M36"/>
    <mergeCell ref="A13:A27"/>
    <mergeCell ref="H16:I17"/>
    <mergeCell ref="B18:B19"/>
    <mergeCell ref="I20:K20"/>
    <mergeCell ref="A3:M3"/>
    <mergeCell ref="A6:A11"/>
    <mergeCell ref="B6:C6"/>
    <mergeCell ref="H6:H9"/>
    <mergeCell ref="I6:J6"/>
    <mergeCell ref="B7:C7"/>
    <mergeCell ref="I7:J7"/>
    <mergeCell ref="B8:C8"/>
    <mergeCell ref="I8:J8"/>
    <mergeCell ref="B9:C9"/>
    <mergeCell ref="I9:J9"/>
    <mergeCell ref="B10:C10"/>
    <mergeCell ref="H10:I10"/>
    <mergeCell ref="A4:M4"/>
    <mergeCell ref="B11:C11"/>
  </mergeCells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00B050"/>
  </sheetPr>
  <dimension ref="A5:AC56"/>
  <sheetViews>
    <sheetView showGridLines="0" topLeftCell="A10" zoomScale="55" zoomScaleNormal="55" workbookViewId="0">
      <selection activeCell="A6" sqref="A6:S6"/>
    </sheetView>
  </sheetViews>
  <sheetFormatPr defaultColWidth="8.85546875" defaultRowHeight="15" x14ac:dyDescent="0.25"/>
  <cols>
    <col min="1" max="1" width="73.42578125" customWidth="1"/>
    <col min="2" max="3" width="8.7109375" style="28" customWidth="1"/>
    <col min="4" max="4" width="62.5703125" customWidth="1"/>
    <col min="5" max="5" width="19.85546875" customWidth="1"/>
    <col min="6" max="6" width="1.85546875" customWidth="1"/>
    <col min="7" max="7" width="17" bestFit="1" customWidth="1"/>
    <col min="8" max="8" width="13.42578125" bestFit="1" customWidth="1"/>
    <col min="9" max="9" width="18.28515625" bestFit="1" customWidth="1"/>
    <col min="10" max="10" width="13.85546875" bestFit="1" customWidth="1"/>
    <col min="11" max="11" width="18.28515625" bestFit="1" customWidth="1"/>
    <col min="12" max="12" width="30.5703125" bestFit="1" customWidth="1"/>
    <col min="13" max="13" width="18" bestFit="1" customWidth="1"/>
    <col min="14" max="14" width="16.28515625" bestFit="1" customWidth="1"/>
    <col min="15" max="15" width="16.5703125" bestFit="1" customWidth="1"/>
    <col min="16" max="16" width="17.85546875" bestFit="1" customWidth="1"/>
    <col min="17" max="17" width="18.5703125" bestFit="1" customWidth="1"/>
    <col min="18" max="18" width="18.28515625" bestFit="1" customWidth="1"/>
    <col min="19" max="19" width="12.5703125" bestFit="1" customWidth="1"/>
    <col min="20" max="20" width="21.140625" bestFit="1" customWidth="1"/>
    <col min="21" max="21" width="13.7109375" bestFit="1" customWidth="1"/>
  </cols>
  <sheetData>
    <row r="5" spans="1:29" s="139" customFormat="1" ht="18.75" x14ac:dyDescent="0.3">
      <c r="A5" s="67" t="s">
        <v>132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V5" s="140"/>
      <c r="W5" s="141"/>
    </row>
    <row r="6" spans="1:29" ht="21.75" customHeight="1" x14ac:dyDescent="0.25">
      <c r="A6" s="375" t="s">
        <v>131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V6" s="29"/>
      <c r="W6" s="30"/>
    </row>
    <row r="7" spans="1:29" s="31" customFormat="1" ht="26.25" customHeight="1" x14ac:dyDescent="0.25">
      <c r="A7" s="379" t="s">
        <v>251</v>
      </c>
      <c r="B7" s="380"/>
      <c r="C7" s="380"/>
      <c r="D7" s="380"/>
      <c r="E7" s="380"/>
      <c r="F7" s="380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2"/>
      <c r="V7" s="32"/>
      <c r="W7" s="33"/>
    </row>
    <row r="8" spans="1:29" x14ac:dyDescent="0.25">
      <c r="A8" s="6"/>
      <c r="B8" s="130"/>
      <c r="C8" s="130"/>
      <c r="D8" s="6"/>
      <c r="E8" s="6"/>
      <c r="F8" s="6"/>
    </row>
    <row r="9" spans="1:29" s="36" customFormat="1" ht="18.75" hidden="1" x14ac:dyDescent="0.3">
      <c r="A9" s="123"/>
      <c r="B9" s="62"/>
      <c r="C9" s="62"/>
      <c r="D9" s="61"/>
      <c r="E9" s="12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V9" s="37"/>
      <c r="W9" s="38"/>
    </row>
    <row r="10" spans="1:29" s="39" customFormat="1" ht="27" customHeight="1" x14ac:dyDescent="0.3">
      <c r="A10" s="384" t="s">
        <v>21</v>
      </c>
      <c r="B10" s="376" t="s">
        <v>107</v>
      </c>
      <c r="C10" s="376" t="s">
        <v>104</v>
      </c>
      <c r="D10" s="376" t="s">
        <v>112</v>
      </c>
      <c r="E10" s="376" t="s">
        <v>243</v>
      </c>
      <c r="F10" s="125"/>
      <c r="G10" s="377" t="s">
        <v>9</v>
      </c>
      <c r="H10" s="377"/>
      <c r="I10" s="376" t="s">
        <v>617</v>
      </c>
      <c r="J10" s="377" t="s">
        <v>113</v>
      </c>
      <c r="K10" s="377"/>
      <c r="L10" s="377"/>
      <c r="M10" s="377"/>
      <c r="N10" s="377"/>
      <c r="O10" s="378" t="s">
        <v>616</v>
      </c>
      <c r="P10" s="378" t="s">
        <v>114</v>
      </c>
      <c r="Q10" s="376" t="s">
        <v>10</v>
      </c>
      <c r="R10" s="377" t="s">
        <v>3</v>
      </c>
      <c r="S10" s="377" t="s">
        <v>115</v>
      </c>
      <c r="V10" s="37"/>
      <c r="W10" s="40"/>
    </row>
    <row r="11" spans="1:29" s="39" customFormat="1" ht="40.15" customHeight="1" x14ac:dyDescent="0.25">
      <c r="A11" s="384"/>
      <c r="B11" s="376"/>
      <c r="C11" s="376"/>
      <c r="D11" s="376"/>
      <c r="E11" s="376"/>
      <c r="F11" s="126"/>
      <c r="G11" s="165" t="s">
        <v>167</v>
      </c>
      <c r="H11" s="165" t="s">
        <v>116</v>
      </c>
      <c r="I11" s="376"/>
      <c r="J11" s="165" t="s">
        <v>116</v>
      </c>
      <c r="K11" s="165" t="s">
        <v>117</v>
      </c>
      <c r="L11" s="165" t="s">
        <v>618</v>
      </c>
      <c r="M11" s="165" t="s">
        <v>118</v>
      </c>
      <c r="N11" s="165" t="s">
        <v>119</v>
      </c>
      <c r="O11" s="378"/>
      <c r="P11" s="378"/>
      <c r="Q11" s="376"/>
      <c r="R11" s="377"/>
      <c r="S11" s="377"/>
      <c r="U11" s="338"/>
      <c r="V11" s="338"/>
      <c r="W11" s="338"/>
      <c r="X11" s="338"/>
      <c r="Y11" s="338"/>
      <c r="Z11" s="338"/>
      <c r="AA11" s="338"/>
      <c r="AB11" s="338"/>
      <c r="AC11" s="338"/>
    </row>
    <row r="12" spans="1:29" s="34" customFormat="1" ht="83.25" customHeight="1" x14ac:dyDescent="0.3">
      <c r="A12" s="53" t="str">
        <f>'Quadro Geral'!A10</f>
        <v>Gerência Administrativa Financeira</v>
      </c>
      <c r="B12" s="54" t="str">
        <f>'Quadro Geral'!B10</f>
        <v>A</v>
      </c>
      <c r="C12" s="55" t="str">
        <f>'Quadro Geral'!C10</f>
        <v>X</v>
      </c>
      <c r="D12" s="56" t="str">
        <f>'Quadro Geral'!D10</f>
        <v>Manutenção das Atividades Administrativas</v>
      </c>
      <c r="E12" s="41">
        <f>'Quadro Geral'!J10</f>
        <v>428453.21250000002</v>
      </c>
      <c r="F12" s="127"/>
      <c r="G12" s="50">
        <f>'Anexo 1.4-Quadro Descritivo'!J289+'Anexo 1.4-Quadro Descritivo'!J290</f>
        <v>206629</v>
      </c>
      <c r="H12" s="50">
        <f>'Anexo 1.4-Quadro Descritivo'!J291</f>
        <v>4560</v>
      </c>
      <c r="I12" s="50">
        <f>'Anexo 1.4-Quadro Descritivo'!J301+'Anexo 1.4-Quadro Descritivo'!J302+'Anexo 1.4-Quadro Descritivo'!J303+'Anexo 1.4-Quadro Descritivo'!J304+'Anexo 1.4-Quadro Descritivo'!J305+'Anexo 1.4-Quadro Descritivo'!J310</f>
        <v>19000</v>
      </c>
      <c r="J12" s="50">
        <v>0</v>
      </c>
      <c r="K12" s="50">
        <f>'Anexo 1.4-Quadro Descritivo'!J292</f>
        <v>3600</v>
      </c>
      <c r="L12" s="50">
        <f>'Anexo 1.4-Quadro Descritivo'!J323-'Anexo_1.3_ Elemento de Despesas'!G12-'Anexo_1.3_ Elemento de Despesas'!H12-'Anexo_1.3_ Elemento de Despesas'!I12-'Anexo_1.3_ Elemento de Despesas'!K12-'Anexo_1.3_ Elemento de Despesas'!N12-'Anexo_1.3_ Elemento de Despesas'!O12</f>
        <v>189664.21250000002</v>
      </c>
      <c r="M12" s="50">
        <v>0</v>
      </c>
      <c r="N12" s="292">
        <v>0</v>
      </c>
      <c r="O12" s="50">
        <f>'Anexo 1.4-Quadro Descritivo'!J320+'Anexo 1.4-Quadro Descritivo'!J317+'Anexo 1.4-Quadro Descritivo'!J314</f>
        <v>5000</v>
      </c>
      <c r="P12" s="51">
        <f>SUM(G12:O12)</f>
        <v>428453.21250000002</v>
      </c>
      <c r="Q12" s="50">
        <v>0</v>
      </c>
      <c r="R12" s="51">
        <f>P12+Q12</f>
        <v>428453.21250000002</v>
      </c>
      <c r="S12" s="52">
        <f>IFERROR(R12/$R$43*100,0)</f>
        <v>29.027995426829268</v>
      </c>
      <c r="T12" s="43"/>
      <c r="U12" s="290"/>
      <c r="V12" s="63"/>
      <c r="W12" s="63"/>
      <c r="X12" s="63"/>
      <c r="Y12" s="63"/>
      <c r="Z12" s="63"/>
      <c r="AA12" s="63"/>
      <c r="AB12" s="63"/>
      <c r="AC12" s="63"/>
    </row>
    <row r="13" spans="1:29" s="34" customFormat="1" ht="83.25" customHeight="1" x14ac:dyDescent="0.3">
      <c r="A13" s="53" t="str">
        <f>'Quadro Geral'!A11</f>
        <v>Gerência Administrativa Financeira</v>
      </c>
      <c r="B13" s="54" t="str">
        <f>'Quadro Geral'!B11</f>
        <v>A</v>
      </c>
      <c r="C13" s="55" t="str">
        <f>'Quadro Geral'!C11</f>
        <v>X</v>
      </c>
      <c r="D13" s="56" t="str">
        <f>'Quadro Geral'!D11</f>
        <v>Atendimento e relacionamento com arquitetos e urbanistas e a sociedade</v>
      </c>
      <c r="E13" s="41">
        <f>'Quadro Geral'!J11</f>
        <v>128851</v>
      </c>
      <c r="F13" s="127"/>
      <c r="G13" s="50">
        <f>'Anexo 1.4-Quadro Descritivo'!J266+'Anexo 1.4-Quadro Descritivo'!J267</f>
        <v>105835</v>
      </c>
      <c r="H13" s="50">
        <v>0</v>
      </c>
      <c r="I13" s="50">
        <v>0</v>
      </c>
      <c r="J13" s="50">
        <v>0</v>
      </c>
      <c r="K13" s="50">
        <v>0</v>
      </c>
      <c r="L13" s="50">
        <f>'Anexo 1.4-Quadro Descritivo'!J268+'Anexo 1.4-Quadro Descritivo'!J269</f>
        <v>23016</v>
      </c>
      <c r="M13" s="50">
        <v>0</v>
      </c>
      <c r="N13" s="292">
        <v>0</v>
      </c>
      <c r="O13" s="50">
        <v>0</v>
      </c>
      <c r="P13" s="51">
        <f t="shared" ref="P13:P23" si="0">SUM(G13:O13)</f>
        <v>128851</v>
      </c>
      <c r="Q13" s="50">
        <v>0</v>
      </c>
      <c r="R13" s="51">
        <f t="shared" ref="R13:R25" si="1">P13+Q13</f>
        <v>128851</v>
      </c>
      <c r="S13" s="52">
        <f t="shared" ref="S13:S25" si="2">IFERROR(R13/$R$43*100,0)</f>
        <v>8.7297425474254737</v>
      </c>
      <c r="T13" s="43"/>
      <c r="U13" s="291"/>
      <c r="V13" s="63"/>
      <c r="W13" s="63"/>
      <c r="X13" s="63"/>
      <c r="Y13" s="63"/>
      <c r="Z13" s="63"/>
      <c r="AA13" s="63"/>
      <c r="AB13" s="63"/>
      <c r="AC13" s="63"/>
    </row>
    <row r="14" spans="1:29" s="34" customFormat="1" ht="83.25" customHeight="1" x14ac:dyDescent="0.3">
      <c r="A14" s="53" t="str">
        <f>'Quadro Geral'!A12</f>
        <v>Gerência Administrativa Financeira</v>
      </c>
      <c r="B14" s="54" t="str">
        <f>'Quadro Geral'!B12</f>
        <v>A</v>
      </c>
      <c r="C14" s="55" t="str">
        <f>'Quadro Geral'!C12</f>
        <v>X</v>
      </c>
      <c r="D14" s="56" t="str">
        <f>'Quadro Geral'!D12</f>
        <v>Fiscalização</v>
      </c>
      <c r="E14" s="41">
        <f>'Quadro Geral'!J12</f>
        <v>346391</v>
      </c>
      <c r="F14" s="127"/>
      <c r="G14" s="50">
        <f>'Anexo 1.4-Quadro Descritivo'!J242+'Anexo 1.4-Quadro Descritivo'!J243</f>
        <v>326151</v>
      </c>
      <c r="H14" s="50">
        <f>'Anexo 1.4-Quadro Descritivo'!J244+'Anexo 1.4-Quadro Descritivo'!J246</f>
        <v>11840</v>
      </c>
      <c r="I14" s="50">
        <v>0</v>
      </c>
      <c r="J14" s="50"/>
      <c r="K14" s="50">
        <f>'Anexo 1.4-Quadro Descritivo'!J245</f>
        <v>5400</v>
      </c>
      <c r="L14" s="50">
        <f>'Anexo 1.4-Quadro Descritivo'!J247</f>
        <v>3000</v>
      </c>
      <c r="M14" s="50">
        <v>0</v>
      </c>
      <c r="N14" s="50">
        <v>0</v>
      </c>
      <c r="O14" s="50">
        <v>0</v>
      </c>
      <c r="P14" s="51">
        <f t="shared" si="0"/>
        <v>346391</v>
      </c>
      <c r="Q14" s="50">
        <v>0</v>
      </c>
      <c r="R14" s="51">
        <f t="shared" si="1"/>
        <v>346391</v>
      </c>
      <c r="S14" s="52">
        <f t="shared" si="2"/>
        <v>23.468224932249324</v>
      </c>
      <c r="T14" s="43"/>
      <c r="U14" s="42"/>
    </row>
    <row r="15" spans="1:29" s="34" customFormat="1" ht="83.25" customHeight="1" x14ac:dyDescent="0.3">
      <c r="A15" s="53" t="str">
        <f>'Quadro Geral'!A13</f>
        <v>Gerência Administrativa Financeira</v>
      </c>
      <c r="B15" s="54" t="str">
        <f>'Quadro Geral'!B13</f>
        <v>A</v>
      </c>
      <c r="C15" s="55" t="str">
        <f>'Quadro Geral'!C13</f>
        <v>X</v>
      </c>
      <c r="D15" s="56" t="str">
        <f>'Quadro Geral'!D13</f>
        <v>Comunicação</v>
      </c>
      <c r="E15" s="41">
        <f>'Quadro Geral'!J13</f>
        <v>86979</v>
      </c>
      <c r="F15" s="127"/>
      <c r="G15" s="50">
        <f>'Anexo 1.4-Quadro Descritivo'!J221+'Anexo 1.4-Quadro Descritivo'!J222</f>
        <v>36979</v>
      </c>
      <c r="H15" s="50">
        <v>0</v>
      </c>
      <c r="I15" s="50">
        <v>0</v>
      </c>
      <c r="J15" s="50">
        <v>0</v>
      </c>
      <c r="K15" s="50">
        <v>0</v>
      </c>
      <c r="L15" s="50">
        <f>'Anexo 1.4-Quadro Descritivo'!J223+'Anexo 1.4-Quadro Descritivo'!J220</f>
        <v>50000</v>
      </c>
      <c r="M15" s="50">
        <v>0</v>
      </c>
      <c r="N15" s="292">
        <v>0</v>
      </c>
      <c r="O15" s="50">
        <v>0</v>
      </c>
      <c r="P15" s="51">
        <f t="shared" si="0"/>
        <v>86979</v>
      </c>
      <c r="Q15" s="50">
        <v>0</v>
      </c>
      <c r="R15" s="51">
        <f t="shared" si="1"/>
        <v>86979</v>
      </c>
      <c r="S15" s="52">
        <f t="shared" si="2"/>
        <v>5.8928861788617883</v>
      </c>
      <c r="T15" s="43"/>
      <c r="U15" s="42"/>
    </row>
    <row r="16" spans="1:29" s="34" customFormat="1" ht="83.25" customHeight="1" x14ac:dyDescent="0.3">
      <c r="A16" s="53" t="str">
        <f>'Quadro Geral'!A14</f>
        <v>Gerência Administrativa Financeira</v>
      </c>
      <c r="B16" s="54" t="str">
        <f>'Quadro Geral'!B14</f>
        <v>A</v>
      </c>
      <c r="C16" s="55" t="str">
        <f>'Quadro Geral'!C14</f>
        <v>X</v>
      </c>
      <c r="D16" s="56" t="str">
        <f>'Quadro Geral'!D14</f>
        <v>Contribuição com as despesas do CSC - Fiscalização</v>
      </c>
      <c r="E16" s="41">
        <f>'Quadro Geral'!J14</f>
        <v>21864</v>
      </c>
      <c r="F16" s="127"/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292">
        <f>'Anexo 1.4-Quadro Descritivo'!J183</f>
        <v>21864</v>
      </c>
      <c r="O16" s="50">
        <v>0</v>
      </c>
      <c r="P16" s="51">
        <f t="shared" si="0"/>
        <v>21864</v>
      </c>
      <c r="Q16" s="50">
        <v>0</v>
      </c>
      <c r="R16" s="51">
        <f t="shared" si="1"/>
        <v>21864</v>
      </c>
      <c r="S16" s="52">
        <f t="shared" si="2"/>
        <v>1.48130081300813</v>
      </c>
      <c r="T16" s="43"/>
      <c r="U16" s="42"/>
    </row>
    <row r="17" spans="1:21" s="34" customFormat="1" ht="83.25" customHeight="1" x14ac:dyDescent="0.3">
      <c r="A17" s="53" t="str">
        <f>'Quadro Geral'!A15</f>
        <v>Gerência Administrativa Financeira</v>
      </c>
      <c r="B17" s="54" t="str">
        <f>'Quadro Geral'!B15</f>
        <v>A</v>
      </c>
      <c r="C17" s="55" t="str">
        <f>'Quadro Geral'!C15</f>
        <v>X</v>
      </c>
      <c r="D17" s="56" t="str">
        <f>'Quadro Geral'!D15</f>
        <v>Contribuição com as despesas do CSC - Atendimento</v>
      </c>
      <c r="E17" s="41">
        <f>'Quadro Geral'!J15</f>
        <v>4041</v>
      </c>
      <c r="F17" s="127"/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292">
        <f>'Anexo 1.4-Quadro Descritivo'!J202</f>
        <v>4041</v>
      </c>
      <c r="O17" s="50">
        <v>0</v>
      </c>
      <c r="P17" s="51">
        <f t="shared" si="0"/>
        <v>4041</v>
      </c>
      <c r="Q17" s="50">
        <v>0</v>
      </c>
      <c r="R17" s="51">
        <f t="shared" si="1"/>
        <v>4041</v>
      </c>
      <c r="S17" s="52">
        <f t="shared" si="2"/>
        <v>0.27378048780487801</v>
      </c>
      <c r="T17" s="43"/>
      <c r="U17" s="42"/>
    </row>
    <row r="18" spans="1:21" s="34" customFormat="1" ht="83.25" customHeight="1" x14ac:dyDescent="0.3">
      <c r="A18" s="53" t="str">
        <f>'Quadro Geral'!A16</f>
        <v>Gerência Administrativa Financeira</v>
      </c>
      <c r="B18" s="54" t="str">
        <f>'Quadro Geral'!B16</f>
        <v>A</v>
      </c>
      <c r="C18" s="55">
        <f>'Quadro Geral'!C16</f>
        <v>0</v>
      </c>
      <c r="D18" s="56" t="str">
        <f>'Quadro Geral'!D16</f>
        <v>Fundo de Apoio</v>
      </c>
      <c r="E18" s="41">
        <f>'Quadro Geral'!J16</f>
        <v>9639</v>
      </c>
      <c r="F18" s="127"/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292">
        <f>'Anexo 1.4-Quadro Descritivo'!J164</f>
        <v>9639</v>
      </c>
      <c r="O18" s="50">
        <v>0</v>
      </c>
      <c r="P18" s="51">
        <f t="shared" si="0"/>
        <v>9639</v>
      </c>
      <c r="Q18" s="50">
        <v>0</v>
      </c>
      <c r="R18" s="51">
        <f t="shared" si="1"/>
        <v>9639</v>
      </c>
      <c r="S18" s="52">
        <f t="shared" si="2"/>
        <v>0.6530487804878049</v>
      </c>
      <c r="T18" s="43"/>
      <c r="U18" s="42"/>
    </row>
    <row r="19" spans="1:21" s="34" customFormat="1" ht="83.25" customHeight="1" x14ac:dyDescent="0.3">
      <c r="A19" s="53" t="str">
        <f>'Quadro Geral'!A17</f>
        <v>Gerência Administrativa Financeira</v>
      </c>
      <c r="B19" s="54" t="str">
        <f>'Quadro Geral'!B17</f>
        <v>A</v>
      </c>
      <c r="C19" s="55">
        <f>'Quadro Geral'!C17</f>
        <v>0</v>
      </c>
      <c r="D19" s="56" t="str">
        <f>'Quadro Geral'!D17</f>
        <v>Reserva de Contingência</v>
      </c>
      <c r="E19" s="41">
        <f>'Quadro Geral'!J17</f>
        <v>11358.5</v>
      </c>
      <c r="F19" s="127"/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292">
        <f>'Anexo 1.4-Quadro Descritivo'!J144</f>
        <v>11358.5</v>
      </c>
      <c r="O19" s="50">
        <v>0</v>
      </c>
      <c r="P19" s="51">
        <f t="shared" si="0"/>
        <v>11358.5</v>
      </c>
      <c r="Q19" s="50">
        <v>0</v>
      </c>
      <c r="R19" s="51">
        <f t="shared" si="1"/>
        <v>11358.5</v>
      </c>
      <c r="S19" s="52">
        <f t="shared" si="2"/>
        <v>0.76954607046070456</v>
      </c>
      <c r="T19" s="43"/>
      <c r="U19" s="42"/>
    </row>
    <row r="20" spans="1:21" s="34" customFormat="1" ht="83.25" customHeight="1" x14ac:dyDescent="0.3">
      <c r="A20" s="53" t="str">
        <f>'Quadro Geral'!A18</f>
        <v>Presidência</v>
      </c>
      <c r="B20" s="54" t="str">
        <f>'Quadro Geral'!B18</f>
        <v>P</v>
      </c>
      <c r="C20" s="55">
        <f>'Quadro Geral'!C18</f>
        <v>0</v>
      </c>
      <c r="D20" s="56" t="str">
        <f>'Quadro Geral'!D18</f>
        <v>Estruturação da sede própria do CAU/AP</v>
      </c>
      <c r="E20" s="41">
        <f>'Quadro Geral'!J18</f>
        <v>330940</v>
      </c>
      <c r="F20" s="127"/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f>'Anexo 1.4-Quadro Descritivo'!J122</f>
        <v>2500</v>
      </c>
      <c r="M20" s="50">
        <v>0</v>
      </c>
      <c r="N20" s="292">
        <v>0</v>
      </c>
      <c r="O20" s="50">
        <v>0</v>
      </c>
      <c r="P20" s="51">
        <f t="shared" si="0"/>
        <v>2500</v>
      </c>
      <c r="Q20" s="50">
        <f>'Anexo 1.4-Quadro Descritivo'!J121+'Anexo 1.4-Quadro Descritivo'!J123+'Anexo 1.4-Quadro Descritivo'!J124</f>
        <v>328440</v>
      </c>
      <c r="R20" s="51">
        <f t="shared" si="1"/>
        <v>330940</v>
      </c>
      <c r="S20" s="52">
        <f t="shared" si="2"/>
        <v>22.42140921409214</v>
      </c>
      <c r="T20" s="43"/>
      <c r="U20" s="291"/>
    </row>
    <row r="21" spans="1:21" s="34" customFormat="1" ht="83.25" customHeight="1" x14ac:dyDescent="0.3">
      <c r="A21" s="53" t="str">
        <f>'Quadro Geral'!A19</f>
        <v>Gerência Administrativa Financeira</v>
      </c>
      <c r="B21" s="54" t="str">
        <f>'Quadro Geral'!B19</f>
        <v>P</v>
      </c>
      <c r="C21" s="55">
        <f>'Quadro Geral'!C19</f>
        <v>0</v>
      </c>
      <c r="D21" s="56" t="str">
        <f>'Quadro Geral'!D19</f>
        <v>Colaborador Valorizado</v>
      </c>
      <c r="E21" s="41">
        <f>'Quadro Geral'!J19</f>
        <v>16000</v>
      </c>
      <c r="F21" s="127"/>
      <c r="G21" s="50">
        <v>0</v>
      </c>
      <c r="H21" s="50">
        <v>0</v>
      </c>
      <c r="I21" s="292">
        <v>0</v>
      </c>
      <c r="J21" s="292">
        <v>0</v>
      </c>
      <c r="K21" s="292">
        <v>0</v>
      </c>
      <c r="L21" s="292">
        <f>'Anexo 1.4-Quadro Descritivo'!J104</f>
        <v>16000</v>
      </c>
      <c r="M21" s="50">
        <v>0</v>
      </c>
      <c r="N21" s="50">
        <v>0</v>
      </c>
      <c r="O21" s="50">
        <v>0</v>
      </c>
      <c r="P21" s="51">
        <f t="shared" si="0"/>
        <v>16000</v>
      </c>
      <c r="Q21" s="50">
        <v>0</v>
      </c>
      <c r="R21" s="51">
        <f t="shared" si="1"/>
        <v>16000</v>
      </c>
      <c r="S21" s="52">
        <f t="shared" si="2"/>
        <v>1.084010840108401</v>
      </c>
      <c r="T21" s="43"/>
      <c r="U21" s="290"/>
    </row>
    <row r="22" spans="1:21" s="34" customFormat="1" ht="83.25" customHeight="1" x14ac:dyDescent="0.3">
      <c r="A22" s="53" t="str">
        <f>'Quadro Geral'!A20</f>
        <v>Presidência</v>
      </c>
      <c r="B22" s="54" t="str">
        <f>'Quadro Geral'!B20</f>
        <v>A</v>
      </c>
      <c r="C22" s="55" t="str">
        <f>'Quadro Geral'!C20</f>
        <v>X</v>
      </c>
      <c r="D22" s="56" t="str">
        <f>'Quadro Geral'!D20</f>
        <v>Presidência e Plenárias</v>
      </c>
      <c r="E22" s="41">
        <f>'Quadro Geral'!J20</f>
        <v>42483.287500000093</v>
      </c>
      <c r="F22" s="127"/>
      <c r="G22" s="50">
        <v>0</v>
      </c>
      <c r="H22" s="50">
        <v>0</v>
      </c>
      <c r="I22" s="50">
        <v>0</v>
      </c>
      <c r="J22" s="50">
        <f>'Anexo 1.4-Quadro Descritivo'!J82+9640</f>
        <v>22241.643750000047</v>
      </c>
      <c r="K22" s="50">
        <f>'Anexo 1.4-Quadro Descritivo'!J83+7640</f>
        <v>20241.643750000047</v>
      </c>
      <c r="L22" s="50">
        <v>0</v>
      </c>
      <c r="M22" s="50">
        <v>0</v>
      </c>
      <c r="N22" s="50">
        <v>0</v>
      </c>
      <c r="O22" s="50">
        <v>0</v>
      </c>
      <c r="P22" s="51">
        <f t="shared" si="0"/>
        <v>42483.287500000093</v>
      </c>
      <c r="Q22" s="50">
        <v>0</v>
      </c>
      <c r="R22" s="51">
        <f t="shared" si="1"/>
        <v>42483.287500000093</v>
      </c>
      <c r="S22" s="52">
        <f t="shared" si="2"/>
        <v>2.8782715108401145</v>
      </c>
      <c r="T22" s="43"/>
      <c r="U22" s="42"/>
    </row>
    <row r="23" spans="1:21" s="34" customFormat="1" ht="83.25" customHeight="1" x14ac:dyDescent="0.3">
      <c r="A23" s="53" t="str">
        <f>'Quadro Geral'!A21</f>
        <v>Comissão de Planejamento, Finanças, Orçamento e Administração - CPFOA</v>
      </c>
      <c r="B23" s="54" t="str">
        <f>'Quadro Geral'!B21</f>
        <v>A</v>
      </c>
      <c r="C23" s="55">
        <f>'Quadro Geral'!C21</f>
        <v>0</v>
      </c>
      <c r="D23" s="56" t="str">
        <f>'Quadro Geral'!D21</f>
        <v>Comissão de Planejamento, Finanças, Orçamento e Administração - CPFOA</v>
      </c>
      <c r="E23" s="41">
        <f>'Quadro Geral'!J21</f>
        <v>6000</v>
      </c>
      <c r="F23" s="127"/>
      <c r="G23" s="50">
        <v>0</v>
      </c>
      <c r="H23" s="50">
        <v>0</v>
      </c>
      <c r="I23" s="50">
        <v>0</v>
      </c>
      <c r="J23" s="50">
        <f>'Anexo 1.4-Quadro Descritivo'!J61</f>
        <v>3000</v>
      </c>
      <c r="K23" s="50">
        <f>'Anexo 1.4-Quadro Descritivo'!J62</f>
        <v>3000</v>
      </c>
      <c r="L23" s="50">
        <v>0</v>
      </c>
      <c r="M23" s="50">
        <v>0</v>
      </c>
      <c r="N23" s="50">
        <v>0</v>
      </c>
      <c r="O23" s="50">
        <v>0</v>
      </c>
      <c r="P23" s="51">
        <f t="shared" si="0"/>
        <v>6000</v>
      </c>
      <c r="Q23" s="50">
        <v>0</v>
      </c>
      <c r="R23" s="51">
        <f t="shared" si="1"/>
        <v>6000</v>
      </c>
      <c r="S23" s="52">
        <f t="shared" si="2"/>
        <v>0.40650406504065045</v>
      </c>
      <c r="T23" s="43"/>
      <c r="U23" s="42"/>
    </row>
    <row r="24" spans="1:21" s="34" customFormat="1" ht="83.25" customHeight="1" x14ac:dyDescent="0.3">
      <c r="A24" s="53" t="str">
        <f>'Quadro Geral'!A22</f>
        <v>Comissão de Ensino e formação, Ética e Exercício Profissional - CEFEEP</v>
      </c>
      <c r="B24" s="54" t="str">
        <f>'Quadro Geral'!B22</f>
        <v>A</v>
      </c>
      <c r="C24" s="55">
        <f>'Quadro Geral'!C22</f>
        <v>0</v>
      </c>
      <c r="D24" s="56" t="str">
        <f>'Quadro Geral'!D22</f>
        <v>Comissão de Ensino e Formação, Ética e Exercício Profissional - CEFEEP</v>
      </c>
      <c r="E24" s="41">
        <f>'Quadro Geral'!J22</f>
        <v>20000</v>
      </c>
      <c r="F24" s="127"/>
      <c r="G24" s="50">
        <v>0</v>
      </c>
      <c r="H24" s="50">
        <v>0</v>
      </c>
      <c r="I24" s="50">
        <v>0</v>
      </c>
      <c r="J24" s="50">
        <f>'Anexo 1.4-Quadro Descritivo'!J39</f>
        <v>10000</v>
      </c>
      <c r="K24" s="50">
        <f>'Anexo 1.4-Quadro Descritivo'!J40</f>
        <v>10000</v>
      </c>
      <c r="L24" s="50">
        <v>0</v>
      </c>
      <c r="M24" s="50">
        <v>0</v>
      </c>
      <c r="N24" s="50">
        <v>0</v>
      </c>
      <c r="O24" s="50">
        <v>0</v>
      </c>
      <c r="P24" s="51">
        <f t="shared" ref="P24:P42" si="3">SUM(G24:O24)</f>
        <v>20000</v>
      </c>
      <c r="Q24" s="50">
        <v>0</v>
      </c>
      <c r="R24" s="51">
        <f t="shared" si="1"/>
        <v>20000</v>
      </c>
      <c r="S24" s="52">
        <f t="shared" si="2"/>
        <v>1.3550135501355014</v>
      </c>
      <c r="T24" s="43"/>
      <c r="U24" s="42"/>
    </row>
    <row r="25" spans="1:21" s="34" customFormat="1" ht="83.25" customHeight="1" x14ac:dyDescent="0.3">
      <c r="A25" s="53" t="str">
        <f>'Quadro Geral'!A23</f>
        <v>Presidência</v>
      </c>
      <c r="B25" s="54" t="str">
        <f>'Quadro Geral'!B23</f>
        <v>P</v>
      </c>
      <c r="C25" s="55">
        <f>'Quadro Geral'!C23</f>
        <v>0</v>
      </c>
      <c r="D25" s="56" t="str">
        <f>'Quadro Geral'!D23</f>
        <v>Assistência Técnica em Habitações de Interesse Social – ATHIS</v>
      </c>
      <c r="E25" s="41">
        <f>'Quadro Geral'!J23</f>
        <v>23000</v>
      </c>
      <c r="F25" s="127"/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f>'Anexo 1.4-Quadro Descritivo'!J21</f>
        <v>23000</v>
      </c>
      <c r="O25" s="50">
        <v>0</v>
      </c>
      <c r="P25" s="51">
        <f t="shared" si="3"/>
        <v>23000</v>
      </c>
      <c r="Q25" s="50">
        <v>0</v>
      </c>
      <c r="R25" s="51">
        <f t="shared" si="1"/>
        <v>23000</v>
      </c>
      <c r="S25" s="52">
        <f t="shared" si="2"/>
        <v>1.5582655826558265</v>
      </c>
      <c r="T25" s="43"/>
      <c r="U25" s="42"/>
    </row>
    <row r="26" spans="1:21" s="34" customFormat="1" ht="23.25" hidden="1" customHeight="1" x14ac:dyDescent="0.3">
      <c r="A26" s="53" t="e">
        <f>'Quadro Geral'!#REF!</f>
        <v>#REF!</v>
      </c>
      <c r="B26" s="54" t="e">
        <f>'Quadro Geral'!#REF!</f>
        <v>#REF!</v>
      </c>
      <c r="C26" s="55" t="e">
        <f>'Quadro Geral'!#REF!</f>
        <v>#REF!</v>
      </c>
      <c r="D26" s="56" t="e">
        <f>'Quadro Geral'!#REF!</f>
        <v>#REF!</v>
      </c>
      <c r="E26" s="41" t="e">
        <f>'Quadro Geral'!#REF!</f>
        <v>#REF!</v>
      </c>
      <c r="F26" s="127"/>
      <c r="G26" s="50"/>
      <c r="H26" s="50"/>
      <c r="I26" s="50"/>
      <c r="J26" s="50"/>
      <c r="K26" s="50"/>
      <c r="L26" s="50"/>
      <c r="M26" s="50"/>
      <c r="N26" s="50"/>
      <c r="O26" s="50"/>
      <c r="P26" s="51">
        <f t="shared" si="3"/>
        <v>0</v>
      </c>
      <c r="Q26" s="50"/>
      <c r="R26" s="51">
        <f t="shared" ref="R26:R42" si="4">P26+Q26</f>
        <v>0</v>
      </c>
      <c r="S26" s="52">
        <f t="shared" ref="S26:S39" si="5">IFERROR(R26/$R$43*100,0)</f>
        <v>0</v>
      </c>
      <c r="T26" s="43" t="e">
        <f t="shared" ref="T26:T42" si="6">E26-R26</f>
        <v>#REF!</v>
      </c>
      <c r="U26" s="42"/>
    </row>
    <row r="27" spans="1:21" s="34" customFormat="1" ht="23.25" hidden="1" customHeight="1" x14ac:dyDescent="0.3">
      <c r="A27" s="53" t="e">
        <f>'Quadro Geral'!#REF!</f>
        <v>#REF!</v>
      </c>
      <c r="B27" s="54" t="e">
        <f>'Quadro Geral'!#REF!</f>
        <v>#REF!</v>
      </c>
      <c r="C27" s="55" t="e">
        <f>'Quadro Geral'!#REF!</f>
        <v>#REF!</v>
      </c>
      <c r="D27" s="56" t="e">
        <f>'Quadro Geral'!#REF!</f>
        <v>#REF!</v>
      </c>
      <c r="E27" s="41" t="e">
        <f>'Quadro Geral'!#REF!</f>
        <v>#REF!</v>
      </c>
      <c r="F27" s="127"/>
      <c r="G27" s="50"/>
      <c r="H27" s="50"/>
      <c r="I27" s="50"/>
      <c r="J27" s="50"/>
      <c r="K27" s="50"/>
      <c r="L27" s="50"/>
      <c r="M27" s="50"/>
      <c r="N27" s="50"/>
      <c r="O27" s="50"/>
      <c r="P27" s="51">
        <f t="shared" si="3"/>
        <v>0</v>
      </c>
      <c r="Q27" s="50"/>
      <c r="R27" s="51">
        <f t="shared" si="4"/>
        <v>0</v>
      </c>
      <c r="S27" s="52">
        <f t="shared" si="5"/>
        <v>0</v>
      </c>
      <c r="T27" s="43" t="e">
        <f t="shared" si="6"/>
        <v>#REF!</v>
      </c>
      <c r="U27" s="42"/>
    </row>
    <row r="28" spans="1:21" s="34" customFormat="1" ht="23.25" hidden="1" customHeight="1" x14ac:dyDescent="0.3">
      <c r="A28" s="53" t="e">
        <f>'Quadro Geral'!#REF!</f>
        <v>#REF!</v>
      </c>
      <c r="B28" s="54" t="e">
        <f>'Quadro Geral'!#REF!</f>
        <v>#REF!</v>
      </c>
      <c r="C28" s="55" t="e">
        <f>'Quadro Geral'!#REF!</f>
        <v>#REF!</v>
      </c>
      <c r="D28" s="56" t="e">
        <f>'Quadro Geral'!#REF!</f>
        <v>#REF!</v>
      </c>
      <c r="E28" s="41" t="e">
        <f>'Quadro Geral'!#REF!</f>
        <v>#REF!</v>
      </c>
      <c r="F28" s="127"/>
      <c r="G28" s="50"/>
      <c r="H28" s="50"/>
      <c r="I28" s="50"/>
      <c r="J28" s="50"/>
      <c r="K28" s="50"/>
      <c r="L28" s="50"/>
      <c r="M28" s="50"/>
      <c r="N28" s="50"/>
      <c r="O28" s="50"/>
      <c r="P28" s="51">
        <f t="shared" si="3"/>
        <v>0</v>
      </c>
      <c r="Q28" s="50"/>
      <c r="R28" s="51">
        <f t="shared" si="4"/>
        <v>0</v>
      </c>
      <c r="S28" s="52">
        <f t="shared" si="5"/>
        <v>0</v>
      </c>
      <c r="T28" s="43" t="e">
        <f t="shared" si="6"/>
        <v>#REF!</v>
      </c>
      <c r="U28" s="42"/>
    </row>
    <row r="29" spans="1:21" s="34" customFormat="1" ht="23.25" hidden="1" customHeight="1" x14ac:dyDescent="0.3">
      <c r="A29" s="53" t="e">
        <f>'Quadro Geral'!#REF!</f>
        <v>#REF!</v>
      </c>
      <c r="B29" s="54" t="e">
        <f>'Quadro Geral'!#REF!</f>
        <v>#REF!</v>
      </c>
      <c r="C29" s="55" t="e">
        <f>'Quadro Geral'!#REF!</f>
        <v>#REF!</v>
      </c>
      <c r="D29" s="56" t="e">
        <f>'Quadro Geral'!#REF!</f>
        <v>#REF!</v>
      </c>
      <c r="E29" s="41" t="e">
        <f>'Quadro Geral'!#REF!</f>
        <v>#REF!</v>
      </c>
      <c r="F29" s="127"/>
      <c r="G29" s="50"/>
      <c r="H29" s="50"/>
      <c r="I29" s="50"/>
      <c r="J29" s="50"/>
      <c r="K29" s="50"/>
      <c r="L29" s="50"/>
      <c r="M29" s="50"/>
      <c r="N29" s="50"/>
      <c r="O29" s="50"/>
      <c r="P29" s="51">
        <f t="shared" si="3"/>
        <v>0</v>
      </c>
      <c r="Q29" s="50"/>
      <c r="R29" s="51">
        <f t="shared" si="4"/>
        <v>0</v>
      </c>
      <c r="S29" s="52">
        <f t="shared" si="5"/>
        <v>0</v>
      </c>
      <c r="T29" s="43" t="e">
        <f t="shared" si="6"/>
        <v>#REF!</v>
      </c>
      <c r="U29" s="42"/>
    </row>
    <row r="30" spans="1:21" s="34" customFormat="1" ht="23.25" hidden="1" customHeight="1" x14ac:dyDescent="0.3">
      <c r="A30" s="53" t="e">
        <f>'Quadro Geral'!#REF!</f>
        <v>#REF!</v>
      </c>
      <c r="B30" s="54" t="e">
        <f>'Quadro Geral'!#REF!</f>
        <v>#REF!</v>
      </c>
      <c r="C30" s="55" t="e">
        <f>'Quadro Geral'!#REF!</f>
        <v>#REF!</v>
      </c>
      <c r="D30" s="56" t="e">
        <f>'Quadro Geral'!#REF!</f>
        <v>#REF!</v>
      </c>
      <c r="E30" s="41" t="e">
        <f>'Quadro Geral'!#REF!</f>
        <v>#REF!</v>
      </c>
      <c r="F30" s="127"/>
      <c r="G30" s="50"/>
      <c r="H30" s="50"/>
      <c r="I30" s="50"/>
      <c r="J30" s="50"/>
      <c r="K30" s="50"/>
      <c r="L30" s="50"/>
      <c r="M30" s="50"/>
      <c r="N30" s="50"/>
      <c r="O30" s="50"/>
      <c r="P30" s="51">
        <f t="shared" si="3"/>
        <v>0</v>
      </c>
      <c r="Q30" s="50"/>
      <c r="R30" s="51">
        <f t="shared" si="4"/>
        <v>0</v>
      </c>
      <c r="S30" s="52">
        <f t="shared" si="5"/>
        <v>0</v>
      </c>
      <c r="T30" s="43" t="e">
        <f t="shared" si="6"/>
        <v>#REF!</v>
      </c>
      <c r="U30" s="42"/>
    </row>
    <row r="31" spans="1:21" s="34" customFormat="1" ht="23.25" hidden="1" customHeight="1" x14ac:dyDescent="0.3">
      <c r="A31" s="53" t="e">
        <f>'Quadro Geral'!#REF!</f>
        <v>#REF!</v>
      </c>
      <c r="B31" s="54" t="e">
        <f>'Quadro Geral'!#REF!</f>
        <v>#REF!</v>
      </c>
      <c r="C31" s="55" t="e">
        <f>'Quadro Geral'!#REF!</f>
        <v>#REF!</v>
      </c>
      <c r="D31" s="56" t="e">
        <f>'Quadro Geral'!#REF!</f>
        <v>#REF!</v>
      </c>
      <c r="E31" s="41" t="e">
        <f>'Quadro Geral'!#REF!</f>
        <v>#REF!</v>
      </c>
      <c r="F31" s="127"/>
      <c r="G31" s="50"/>
      <c r="H31" s="50"/>
      <c r="I31" s="50"/>
      <c r="J31" s="50"/>
      <c r="K31" s="50"/>
      <c r="L31" s="50"/>
      <c r="M31" s="50"/>
      <c r="N31" s="50"/>
      <c r="O31" s="50"/>
      <c r="P31" s="51">
        <f t="shared" si="3"/>
        <v>0</v>
      </c>
      <c r="Q31" s="50"/>
      <c r="R31" s="51">
        <f t="shared" si="4"/>
        <v>0</v>
      </c>
      <c r="S31" s="52">
        <f t="shared" si="5"/>
        <v>0</v>
      </c>
      <c r="T31" s="43" t="e">
        <f t="shared" si="6"/>
        <v>#REF!</v>
      </c>
      <c r="U31" s="42"/>
    </row>
    <row r="32" spans="1:21" s="34" customFormat="1" ht="23.25" hidden="1" customHeight="1" x14ac:dyDescent="0.3">
      <c r="A32" s="53" t="e">
        <f>'Quadro Geral'!#REF!</f>
        <v>#REF!</v>
      </c>
      <c r="B32" s="54" t="e">
        <f>'Quadro Geral'!#REF!</f>
        <v>#REF!</v>
      </c>
      <c r="C32" s="55" t="e">
        <f>'Quadro Geral'!#REF!</f>
        <v>#REF!</v>
      </c>
      <c r="D32" s="56" t="e">
        <f>'Quadro Geral'!#REF!</f>
        <v>#REF!</v>
      </c>
      <c r="E32" s="41" t="e">
        <f>'Quadro Geral'!#REF!</f>
        <v>#REF!</v>
      </c>
      <c r="F32" s="127"/>
      <c r="G32" s="50"/>
      <c r="H32" s="50"/>
      <c r="I32" s="50"/>
      <c r="J32" s="50"/>
      <c r="K32" s="50"/>
      <c r="L32" s="50"/>
      <c r="M32" s="50"/>
      <c r="N32" s="50"/>
      <c r="O32" s="50"/>
      <c r="P32" s="51">
        <f t="shared" si="3"/>
        <v>0</v>
      </c>
      <c r="Q32" s="50"/>
      <c r="R32" s="51">
        <f t="shared" si="4"/>
        <v>0</v>
      </c>
      <c r="S32" s="52">
        <f t="shared" si="5"/>
        <v>0</v>
      </c>
      <c r="T32" s="43" t="e">
        <f t="shared" si="6"/>
        <v>#REF!</v>
      </c>
      <c r="U32" s="42"/>
    </row>
    <row r="33" spans="1:21" s="34" customFormat="1" ht="23.25" hidden="1" customHeight="1" x14ac:dyDescent="0.3">
      <c r="A33" s="53" t="e">
        <f>'Quadro Geral'!#REF!</f>
        <v>#REF!</v>
      </c>
      <c r="B33" s="54" t="e">
        <f>'Quadro Geral'!#REF!</f>
        <v>#REF!</v>
      </c>
      <c r="C33" s="55" t="e">
        <f>'Quadro Geral'!#REF!</f>
        <v>#REF!</v>
      </c>
      <c r="D33" s="56" t="e">
        <f>'Quadro Geral'!#REF!</f>
        <v>#REF!</v>
      </c>
      <c r="E33" s="41" t="e">
        <f>'Quadro Geral'!#REF!</f>
        <v>#REF!</v>
      </c>
      <c r="F33" s="127"/>
      <c r="G33" s="50"/>
      <c r="H33" s="50"/>
      <c r="I33" s="50"/>
      <c r="J33" s="50"/>
      <c r="K33" s="50"/>
      <c r="L33" s="50"/>
      <c r="M33" s="50"/>
      <c r="N33" s="50"/>
      <c r="O33" s="50"/>
      <c r="P33" s="51">
        <f t="shared" si="3"/>
        <v>0</v>
      </c>
      <c r="Q33" s="50"/>
      <c r="R33" s="51">
        <f t="shared" si="4"/>
        <v>0</v>
      </c>
      <c r="S33" s="52">
        <f t="shared" si="5"/>
        <v>0</v>
      </c>
      <c r="T33" s="43" t="e">
        <f t="shared" si="6"/>
        <v>#REF!</v>
      </c>
      <c r="U33" s="42"/>
    </row>
    <row r="34" spans="1:21" s="34" customFormat="1" ht="23.25" hidden="1" customHeight="1" x14ac:dyDescent="0.3">
      <c r="A34" s="53" t="e">
        <f>'Quadro Geral'!#REF!</f>
        <v>#REF!</v>
      </c>
      <c r="B34" s="54" t="e">
        <f>'Quadro Geral'!#REF!</f>
        <v>#REF!</v>
      </c>
      <c r="C34" s="55" t="e">
        <f>'Quadro Geral'!#REF!</f>
        <v>#REF!</v>
      </c>
      <c r="D34" s="56" t="e">
        <f>'Quadro Geral'!#REF!</f>
        <v>#REF!</v>
      </c>
      <c r="E34" s="41" t="e">
        <f>'Quadro Geral'!#REF!</f>
        <v>#REF!</v>
      </c>
      <c r="F34" s="127"/>
      <c r="G34" s="50"/>
      <c r="H34" s="50"/>
      <c r="I34" s="50"/>
      <c r="J34" s="50"/>
      <c r="K34" s="50"/>
      <c r="L34" s="50"/>
      <c r="M34" s="50"/>
      <c r="N34" s="50"/>
      <c r="O34" s="50"/>
      <c r="P34" s="51">
        <f t="shared" si="3"/>
        <v>0</v>
      </c>
      <c r="Q34" s="50"/>
      <c r="R34" s="51">
        <f t="shared" si="4"/>
        <v>0</v>
      </c>
      <c r="S34" s="52">
        <f t="shared" si="5"/>
        <v>0</v>
      </c>
      <c r="T34" s="43" t="e">
        <f t="shared" si="6"/>
        <v>#REF!</v>
      </c>
      <c r="U34" s="42"/>
    </row>
    <row r="35" spans="1:21" s="34" customFormat="1" ht="23.25" hidden="1" customHeight="1" x14ac:dyDescent="0.3">
      <c r="A35" s="53" t="e">
        <f>'Quadro Geral'!#REF!</f>
        <v>#REF!</v>
      </c>
      <c r="B35" s="54" t="e">
        <f>'Quadro Geral'!#REF!</f>
        <v>#REF!</v>
      </c>
      <c r="C35" s="55" t="e">
        <f>'Quadro Geral'!#REF!</f>
        <v>#REF!</v>
      </c>
      <c r="D35" s="56" t="e">
        <f>'Quadro Geral'!#REF!</f>
        <v>#REF!</v>
      </c>
      <c r="E35" s="41" t="e">
        <f>'Quadro Geral'!#REF!</f>
        <v>#REF!</v>
      </c>
      <c r="F35" s="127"/>
      <c r="G35" s="50"/>
      <c r="H35" s="50"/>
      <c r="I35" s="50"/>
      <c r="J35" s="50"/>
      <c r="K35" s="50"/>
      <c r="L35" s="50"/>
      <c r="M35" s="50"/>
      <c r="N35" s="50"/>
      <c r="O35" s="50"/>
      <c r="P35" s="51">
        <f t="shared" si="3"/>
        <v>0</v>
      </c>
      <c r="Q35" s="50"/>
      <c r="R35" s="51">
        <f t="shared" si="4"/>
        <v>0</v>
      </c>
      <c r="S35" s="52">
        <f t="shared" si="5"/>
        <v>0</v>
      </c>
      <c r="T35" s="43" t="e">
        <f t="shared" si="6"/>
        <v>#REF!</v>
      </c>
      <c r="U35" s="42"/>
    </row>
    <row r="36" spans="1:21" s="34" customFormat="1" ht="23.25" hidden="1" customHeight="1" x14ac:dyDescent="0.3">
      <c r="A36" s="53" t="e">
        <f>'Quadro Geral'!#REF!</f>
        <v>#REF!</v>
      </c>
      <c r="B36" s="54" t="e">
        <f>'Quadro Geral'!#REF!</f>
        <v>#REF!</v>
      </c>
      <c r="C36" s="55" t="e">
        <f>'Quadro Geral'!#REF!</f>
        <v>#REF!</v>
      </c>
      <c r="D36" s="56" t="e">
        <f>'Quadro Geral'!#REF!</f>
        <v>#REF!</v>
      </c>
      <c r="E36" s="41" t="e">
        <f>'Quadro Geral'!#REF!</f>
        <v>#REF!</v>
      </c>
      <c r="F36" s="127"/>
      <c r="G36" s="50"/>
      <c r="H36" s="50"/>
      <c r="I36" s="50"/>
      <c r="J36" s="50"/>
      <c r="K36" s="50"/>
      <c r="L36" s="50"/>
      <c r="M36" s="50"/>
      <c r="N36" s="50"/>
      <c r="O36" s="50"/>
      <c r="P36" s="51">
        <f t="shared" si="3"/>
        <v>0</v>
      </c>
      <c r="Q36" s="50"/>
      <c r="R36" s="51">
        <f t="shared" si="4"/>
        <v>0</v>
      </c>
      <c r="S36" s="52">
        <f t="shared" si="5"/>
        <v>0</v>
      </c>
      <c r="T36" s="43" t="e">
        <f t="shared" si="6"/>
        <v>#REF!</v>
      </c>
      <c r="U36" s="42"/>
    </row>
    <row r="37" spans="1:21" s="34" customFormat="1" ht="23.25" hidden="1" customHeight="1" x14ac:dyDescent="0.3">
      <c r="A37" s="53" t="e">
        <f>'Quadro Geral'!#REF!</f>
        <v>#REF!</v>
      </c>
      <c r="B37" s="54" t="e">
        <f>'Quadro Geral'!#REF!</f>
        <v>#REF!</v>
      </c>
      <c r="C37" s="55" t="e">
        <f>'Quadro Geral'!#REF!</f>
        <v>#REF!</v>
      </c>
      <c r="D37" s="56" t="e">
        <f>'Quadro Geral'!#REF!</f>
        <v>#REF!</v>
      </c>
      <c r="E37" s="41" t="e">
        <f>'Quadro Geral'!#REF!</f>
        <v>#REF!</v>
      </c>
      <c r="F37" s="127"/>
      <c r="G37" s="50"/>
      <c r="H37" s="50"/>
      <c r="I37" s="50"/>
      <c r="J37" s="50"/>
      <c r="K37" s="50"/>
      <c r="L37" s="50"/>
      <c r="M37" s="50"/>
      <c r="N37" s="50"/>
      <c r="O37" s="50"/>
      <c r="P37" s="51">
        <f t="shared" si="3"/>
        <v>0</v>
      </c>
      <c r="Q37" s="50"/>
      <c r="R37" s="51">
        <f t="shared" si="4"/>
        <v>0</v>
      </c>
      <c r="S37" s="52">
        <f t="shared" si="5"/>
        <v>0</v>
      </c>
      <c r="T37" s="43" t="e">
        <f t="shared" si="6"/>
        <v>#REF!</v>
      </c>
      <c r="U37" s="42"/>
    </row>
    <row r="38" spans="1:21" s="34" customFormat="1" ht="23.25" hidden="1" customHeight="1" x14ac:dyDescent="0.3">
      <c r="A38" s="53" t="e">
        <f>'Quadro Geral'!#REF!</f>
        <v>#REF!</v>
      </c>
      <c r="B38" s="54" t="e">
        <f>'Quadro Geral'!#REF!</f>
        <v>#REF!</v>
      </c>
      <c r="C38" s="55" t="e">
        <f>'Quadro Geral'!#REF!</f>
        <v>#REF!</v>
      </c>
      <c r="D38" s="56" t="e">
        <f>'Quadro Geral'!#REF!</f>
        <v>#REF!</v>
      </c>
      <c r="E38" s="41" t="e">
        <f>'Quadro Geral'!#REF!</f>
        <v>#REF!</v>
      </c>
      <c r="F38" s="127"/>
      <c r="G38" s="50"/>
      <c r="H38" s="50"/>
      <c r="I38" s="50"/>
      <c r="J38" s="50"/>
      <c r="K38" s="50"/>
      <c r="L38" s="50"/>
      <c r="M38" s="50"/>
      <c r="N38" s="50"/>
      <c r="O38" s="50"/>
      <c r="P38" s="51">
        <f t="shared" si="3"/>
        <v>0</v>
      </c>
      <c r="Q38" s="50"/>
      <c r="R38" s="51">
        <f t="shared" si="4"/>
        <v>0</v>
      </c>
      <c r="S38" s="52">
        <f t="shared" si="5"/>
        <v>0</v>
      </c>
      <c r="T38" s="43" t="e">
        <f t="shared" si="6"/>
        <v>#REF!</v>
      </c>
      <c r="U38" s="42"/>
    </row>
    <row r="39" spans="1:21" s="34" customFormat="1" ht="23.25" hidden="1" customHeight="1" x14ac:dyDescent="0.3">
      <c r="A39" s="53" t="e">
        <f>'Quadro Geral'!#REF!</f>
        <v>#REF!</v>
      </c>
      <c r="B39" s="54" t="e">
        <f>'Quadro Geral'!#REF!</f>
        <v>#REF!</v>
      </c>
      <c r="C39" s="55" t="e">
        <f>'Quadro Geral'!#REF!</f>
        <v>#REF!</v>
      </c>
      <c r="D39" s="56" t="e">
        <f>'Quadro Geral'!#REF!</f>
        <v>#REF!</v>
      </c>
      <c r="E39" s="41" t="e">
        <f>'Quadro Geral'!#REF!</f>
        <v>#REF!</v>
      </c>
      <c r="F39" s="127"/>
      <c r="G39" s="50"/>
      <c r="H39" s="50"/>
      <c r="I39" s="50"/>
      <c r="J39" s="50"/>
      <c r="K39" s="50"/>
      <c r="L39" s="50"/>
      <c r="M39" s="50"/>
      <c r="N39" s="50"/>
      <c r="O39" s="50"/>
      <c r="P39" s="51">
        <f t="shared" si="3"/>
        <v>0</v>
      </c>
      <c r="Q39" s="50"/>
      <c r="R39" s="51">
        <f t="shared" si="4"/>
        <v>0</v>
      </c>
      <c r="S39" s="52">
        <f t="shared" si="5"/>
        <v>0</v>
      </c>
      <c r="T39" s="43" t="e">
        <f t="shared" si="6"/>
        <v>#REF!</v>
      </c>
      <c r="U39" s="42"/>
    </row>
    <row r="40" spans="1:21" s="34" customFormat="1" ht="23.25" hidden="1" customHeight="1" x14ac:dyDescent="0.3">
      <c r="A40" s="53" t="e">
        <f>'Quadro Geral'!#REF!</f>
        <v>#REF!</v>
      </c>
      <c r="B40" s="54" t="e">
        <f>'Quadro Geral'!#REF!</f>
        <v>#REF!</v>
      </c>
      <c r="C40" s="55" t="e">
        <f>'Quadro Geral'!#REF!</f>
        <v>#REF!</v>
      </c>
      <c r="D40" s="56" t="e">
        <f>'Quadro Geral'!#REF!</f>
        <v>#REF!</v>
      </c>
      <c r="E40" s="41" t="e">
        <f>'Quadro Geral'!#REF!</f>
        <v>#REF!</v>
      </c>
      <c r="F40" s="127"/>
      <c r="G40" s="50"/>
      <c r="H40" s="50"/>
      <c r="I40" s="50"/>
      <c r="J40" s="50"/>
      <c r="K40" s="50"/>
      <c r="L40" s="50"/>
      <c r="M40" s="50"/>
      <c r="N40" s="50"/>
      <c r="O40" s="50"/>
      <c r="P40" s="51">
        <f t="shared" si="3"/>
        <v>0</v>
      </c>
      <c r="Q40" s="50"/>
      <c r="R40" s="51">
        <f t="shared" si="4"/>
        <v>0</v>
      </c>
      <c r="S40" s="52">
        <f>IFERROR(R40/$R$43*100,0)</f>
        <v>0</v>
      </c>
      <c r="T40" s="43" t="e">
        <f t="shared" si="6"/>
        <v>#REF!</v>
      </c>
      <c r="U40" s="42"/>
    </row>
    <row r="41" spans="1:21" s="34" customFormat="1" ht="23.25" hidden="1" customHeight="1" x14ac:dyDescent="0.3">
      <c r="A41" s="53" t="e">
        <f>'Quadro Geral'!#REF!</f>
        <v>#REF!</v>
      </c>
      <c r="B41" s="54" t="e">
        <f>'Quadro Geral'!#REF!</f>
        <v>#REF!</v>
      </c>
      <c r="C41" s="55" t="e">
        <f>'Quadro Geral'!#REF!</f>
        <v>#REF!</v>
      </c>
      <c r="D41" s="56" t="e">
        <f>'Quadro Geral'!#REF!</f>
        <v>#REF!</v>
      </c>
      <c r="E41" s="41" t="e">
        <f>'Quadro Geral'!#REF!</f>
        <v>#REF!</v>
      </c>
      <c r="F41" s="127"/>
      <c r="G41" s="50"/>
      <c r="H41" s="50"/>
      <c r="I41" s="50"/>
      <c r="J41" s="50"/>
      <c r="K41" s="50"/>
      <c r="L41" s="50"/>
      <c r="M41" s="50"/>
      <c r="N41" s="50"/>
      <c r="O41" s="50"/>
      <c r="P41" s="51">
        <f t="shared" si="3"/>
        <v>0</v>
      </c>
      <c r="Q41" s="50"/>
      <c r="R41" s="51">
        <f t="shared" si="4"/>
        <v>0</v>
      </c>
      <c r="S41" s="52">
        <f>IFERROR(R41/$R$43*100,0)</f>
        <v>0</v>
      </c>
      <c r="T41" s="43" t="e">
        <f t="shared" si="6"/>
        <v>#REF!</v>
      </c>
      <c r="U41" s="42"/>
    </row>
    <row r="42" spans="1:21" s="34" customFormat="1" ht="23.25" hidden="1" customHeight="1" x14ac:dyDescent="0.3">
      <c r="A42" s="53" t="e">
        <f>'Quadro Geral'!#REF!</f>
        <v>#REF!</v>
      </c>
      <c r="B42" s="54" t="e">
        <f>'Quadro Geral'!#REF!</f>
        <v>#REF!</v>
      </c>
      <c r="C42" s="55" t="e">
        <f>'Quadro Geral'!#REF!</f>
        <v>#REF!</v>
      </c>
      <c r="D42" s="56" t="e">
        <f>'Quadro Geral'!#REF!</f>
        <v>#REF!</v>
      </c>
      <c r="E42" s="41" t="e">
        <f>'Quadro Geral'!#REF!</f>
        <v>#REF!</v>
      </c>
      <c r="F42" s="127"/>
      <c r="G42" s="50"/>
      <c r="H42" s="50"/>
      <c r="I42" s="50"/>
      <c r="J42" s="50"/>
      <c r="K42" s="50"/>
      <c r="L42" s="50"/>
      <c r="M42" s="50"/>
      <c r="N42" s="50"/>
      <c r="O42" s="50"/>
      <c r="P42" s="51">
        <f t="shared" si="3"/>
        <v>0</v>
      </c>
      <c r="Q42" s="50"/>
      <c r="R42" s="51">
        <f t="shared" si="4"/>
        <v>0</v>
      </c>
      <c r="S42" s="52">
        <f>IFERROR(R42/$R$43*100,0)</f>
        <v>0</v>
      </c>
      <c r="T42" s="43" t="e">
        <f t="shared" si="6"/>
        <v>#REF!</v>
      </c>
      <c r="U42" s="42"/>
    </row>
    <row r="43" spans="1:21" s="46" customFormat="1" ht="24" customHeight="1" x14ac:dyDescent="0.3">
      <c r="A43" s="385" t="s">
        <v>120</v>
      </c>
      <c r="B43" s="385"/>
      <c r="C43" s="385"/>
      <c r="D43" s="385"/>
      <c r="E43" s="44">
        <f>SUM(E12:E25)</f>
        <v>1476000</v>
      </c>
      <c r="F43" s="128"/>
      <c r="G43" s="45">
        <f>SUM(G12:G42)</f>
        <v>675594</v>
      </c>
      <c r="H43" s="45">
        <f t="shared" ref="H43:Q43" si="7">SUM(H12:H42)</f>
        <v>16400</v>
      </c>
      <c r="I43" s="45">
        <f t="shared" si="7"/>
        <v>19000</v>
      </c>
      <c r="J43" s="45">
        <f t="shared" si="7"/>
        <v>35241.643750000047</v>
      </c>
      <c r="K43" s="45">
        <f t="shared" si="7"/>
        <v>42241.643750000047</v>
      </c>
      <c r="L43" s="45">
        <f t="shared" si="7"/>
        <v>284180.21250000002</v>
      </c>
      <c r="M43" s="45">
        <f t="shared" si="7"/>
        <v>0</v>
      </c>
      <c r="N43" s="45">
        <f t="shared" si="7"/>
        <v>69902.5</v>
      </c>
      <c r="O43" s="45">
        <f t="shared" si="7"/>
        <v>5000</v>
      </c>
      <c r="P43" s="45">
        <f t="shared" si="7"/>
        <v>1147560</v>
      </c>
      <c r="Q43" s="45">
        <f t="shared" si="7"/>
        <v>328440</v>
      </c>
      <c r="R43" s="45">
        <f>SUM(R12:R42)</f>
        <v>1476000</v>
      </c>
      <c r="S43" s="386">
        <f>SUM(S12:S42)</f>
        <v>100</v>
      </c>
      <c r="T43" s="43" t="b">
        <f>E43=R43</f>
        <v>1</v>
      </c>
      <c r="U43" s="42"/>
    </row>
    <row r="44" spans="1:21" s="46" customFormat="1" ht="24" customHeight="1" x14ac:dyDescent="0.3">
      <c r="A44" s="385" t="s">
        <v>115</v>
      </c>
      <c r="B44" s="385"/>
      <c r="C44" s="385"/>
      <c r="D44" s="385"/>
      <c r="E44" s="385"/>
      <c r="F44" s="129"/>
      <c r="G44" s="47">
        <f>IFERROR(G43/$R43*100,0)</f>
        <v>45.771951219512196</v>
      </c>
      <c r="H44" s="47">
        <f t="shared" ref="H44:O44" si="8">IFERROR(H43/$R43*100,0)</f>
        <v>1.1111111111111112</v>
      </c>
      <c r="I44" s="47">
        <f t="shared" si="8"/>
        <v>1.2872628726287263</v>
      </c>
      <c r="J44" s="47">
        <f t="shared" si="8"/>
        <v>2.3876452405149085</v>
      </c>
      <c r="K44" s="47">
        <f t="shared" si="8"/>
        <v>2.8618999830623335</v>
      </c>
      <c r="L44" s="47">
        <f t="shared" si="8"/>
        <v>19.253401930894309</v>
      </c>
      <c r="M44" s="47">
        <f t="shared" si="8"/>
        <v>0</v>
      </c>
      <c r="N44" s="47">
        <f t="shared" si="8"/>
        <v>4.7359417344173442</v>
      </c>
      <c r="O44" s="47">
        <f t="shared" si="8"/>
        <v>0.33875338753387535</v>
      </c>
      <c r="P44" s="47">
        <f>IFERROR(P43/$R43*100,0)</f>
        <v>77.747967479674799</v>
      </c>
      <c r="Q44" s="47">
        <f>IFERROR(Q43/$R43*100,0)</f>
        <v>22.252032520325205</v>
      </c>
      <c r="R44" s="47">
        <f>IFERROR(R43/$R43*100,0)</f>
        <v>100</v>
      </c>
      <c r="S44" s="386"/>
      <c r="U44" s="42"/>
    </row>
    <row r="45" spans="1:21" s="48" customFormat="1" ht="18.75" x14ac:dyDescent="0.3">
      <c r="A45" s="383" t="s">
        <v>130</v>
      </c>
      <c r="B45" s="383"/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U45" s="42"/>
    </row>
    <row r="46" spans="1:21" s="48" customFormat="1" ht="18.75" x14ac:dyDescent="0.3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 t="b">
        <f>Q43='Anexo_1.2_Usos e Fontes'!C26</f>
        <v>1</v>
      </c>
      <c r="R46" s="24"/>
      <c r="S46" s="24"/>
      <c r="U46" s="42"/>
    </row>
    <row r="47" spans="1:21" s="48" customFormat="1" ht="18.75" x14ac:dyDescent="0.3">
      <c r="B47" s="28"/>
      <c r="C47" s="28"/>
      <c r="D47"/>
      <c r="E47" s="240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U47" s="42"/>
    </row>
    <row r="48" spans="1:21" s="48" customFormat="1" ht="18.75" x14ac:dyDescent="0.3">
      <c r="B48" s="28"/>
      <c r="C48" s="2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U48" s="42"/>
    </row>
    <row r="49" spans="2:19" s="48" customFormat="1" x14ac:dyDescent="0.25">
      <c r="B49" s="28"/>
      <c r="C49" s="28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2:19" s="48" customFormat="1" x14ac:dyDescent="0.25">
      <c r="B50" s="28"/>
      <c r="C50" s="28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2:19" s="48" customFormat="1" x14ac:dyDescent="0.25">
      <c r="B51" s="28"/>
      <c r="C51" s="28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2:19" s="48" customFormat="1" x14ac:dyDescent="0.25">
      <c r="B52" s="28"/>
      <c r="C52" s="28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s="48" customFormat="1" x14ac:dyDescent="0.25">
      <c r="B53" s="28"/>
      <c r="C53" s="28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19" s="48" customFormat="1" x14ac:dyDescent="0.25">
      <c r="B54" s="28"/>
      <c r="C54" s="28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19" s="48" customFormat="1" x14ac:dyDescent="0.25">
      <c r="B55" s="28"/>
      <c r="C55" s="28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19" s="49" customFormat="1" x14ac:dyDescent="0.25">
      <c r="B56" s="28"/>
      <c r="C56" s="28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</sheetData>
  <mergeCells count="20">
    <mergeCell ref="U11:AC11"/>
    <mergeCell ref="A45:S45"/>
    <mergeCell ref="Q10:Q11"/>
    <mergeCell ref="R10:R11"/>
    <mergeCell ref="A10:A11"/>
    <mergeCell ref="B10:B11"/>
    <mergeCell ref="C10:C11"/>
    <mergeCell ref="D10:D11"/>
    <mergeCell ref="E10:E11"/>
    <mergeCell ref="G10:H10"/>
    <mergeCell ref="S10:S11"/>
    <mergeCell ref="A43:D43"/>
    <mergeCell ref="S43:S44"/>
    <mergeCell ref="A44:E44"/>
    <mergeCell ref="A6:S6"/>
    <mergeCell ref="I10:I11"/>
    <mergeCell ref="J10:N10"/>
    <mergeCell ref="O10:O11"/>
    <mergeCell ref="P10:P11"/>
    <mergeCell ref="A7:S7"/>
  </mergeCells>
  <pageMargins left="0.51181102362204722" right="0.51181102362204722" top="0.78740157480314965" bottom="0.78740157480314965" header="0.31496062992125984" footer="0.31496062992125984"/>
  <pageSetup scale="4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theme="5" tint="0.39997558519241921"/>
  </sheetPr>
  <dimension ref="B3:L35"/>
  <sheetViews>
    <sheetView showGridLines="0" topLeftCell="A13" zoomScale="80" zoomScaleNormal="80" zoomScaleSheetLayoutView="80" workbookViewId="0">
      <selection activeCell="B33" sqref="B33:F33"/>
    </sheetView>
  </sheetViews>
  <sheetFormatPr defaultRowHeight="15" x14ac:dyDescent="0.25"/>
  <cols>
    <col min="1" max="1" width="0.85546875" customWidth="1"/>
    <col min="2" max="2" width="56.5703125" bestFit="1" customWidth="1"/>
    <col min="3" max="3" width="9.85546875" customWidth="1"/>
    <col min="4" max="4" width="37" customWidth="1"/>
    <col min="5" max="5" width="9.85546875" customWidth="1"/>
    <col min="6" max="6" width="41.85546875" customWidth="1"/>
    <col min="12" max="12" width="25.7109375" hidden="1" customWidth="1"/>
  </cols>
  <sheetData>
    <row r="3" spans="2:12" ht="34.5" customHeight="1" x14ac:dyDescent="0.25"/>
    <row r="4" spans="2:12" ht="43.5" customHeight="1" x14ac:dyDescent="0.3">
      <c r="B4" s="399" t="s">
        <v>164</v>
      </c>
      <c r="C4" s="399"/>
      <c r="D4" s="399"/>
      <c r="E4" s="399"/>
      <c r="F4" s="399"/>
    </row>
    <row r="5" spans="2:12" ht="3" customHeight="1" x14ac:dyDescent="0.25"/>
    <row r="6" spans="2:12" ht="27.75" customHeight="1" x14ac:dyDescent="0.25">
      <c r="B6" s="387" t="s">
        <v>165</v>
      </c>
      <c r="C6" s="388"/>
      <c r="D6" s="388"/>
      <c r="E6" s="388"/>
      <c r="F6" s="389"/>
      <c r="L6" t="s">
        <v>86</v>
      </c>
    </row>
    <row r="7" spans="2:12" s="2" customFormat="1" ht="30" customHeight="1" x14ac:dyDescent="0.25">
      <c r="B7" s="400" t="s">
        <v>163</v>
      </c>
      <c r="C7" s="401"/>
      <c r="D7" s="15"/>
      <c r="E7" s="15"/>
      <c r="F7" s="15"/>
      <c r="G7" s="5"/>
      <c r="H7" s="5"/>
      <c r="I7" s="5"/>
      <c r="J7" s="5"/>
      <c r="K7" s="5"/>
      <c r="L7" s="2" t="s">
        <v>96</v>
      </c>
    </row>
    <row r="8" spans="2:12" x14ac:dyDescent="0.25">
      <c r="L8" t="s">
        <v>95</v>
      </c>
    </row>
    <row r="9" spans="2:12" s="1" customFormat="1" ht="24" customHeight="1" x14ac:dyDescent="0.25">
      <c r="B9" s="11" t="s">
        <v>47</v>
      </c>
      <c r="C9" s="12"/>
      <c r="D9" s="12"/>
      <c r="E9" s="12"/>
      <c r="F9" s="13"/>
    </row>
    <row r="10" spans="2:12" s="1" customFormat="1" ht="20.25" customHeight="1" x14ac:dyDescent="0.25">
      <c r="B10" s="9" t="s">
        <v>44</v>
      </c>
      <c r="C10" s="409"/>
      <c r="D10" s="410"/>
      <c r="E10" s="410"/>
      <c r="F10" s="411"/>
    </row>
    <row r="11" spans="2:12" s="1" customFormat="1" ht="33" customHeight="1" x14ac:dyDescent="0.25">
      <c r="B11" s="7" t="s">
        <v>45</v>
      </c>
      <c r="C11" s="409"/>
      <c r="D11" s="410"/>
      <c r="E11" s="410"/>
      <c r="F11" s="411"/>
    </row>
    <row r="12" spans="2:12" s="1" customFormat="1" ht="20.25" customHeight="1" x14ac:dyDescent="0.25">
      <c r="B12" s="9" t="s">
        <v>109</v>
      </c>
      <c r="C12" s="409"/>
      <c r="D12" s="410"/>
      <c r="E12" s="410"/>
      <c r="F12" s="411"/>
    </row>
    <row r="13" spans="2:12" s="1" customFormat="1" ht="30" customHeight="1" x14ac:dyDescent="0.25">
      <c r="B13" s="9" t="s">
        <v>110</v>
      </c>
      <c r="C13" s="409"/>
      <c r="D13" s="410"/>
      <c r="E13" s="410"/>
      <c r="F13" s="411"/>
    </row>
    <row r="14" spans="2:12" s="1" customFormat="1" ht="27" customHeight="1" x14ac:dyDescent="0.25">
      <c r="B14" s="9" t="s">
        <v>46</v>
      </c>
      <c r="C14" s="409"/>
      <c r="D14" s="410"/>
      <c r="E14" s="410"/>
      <c r="F14" s="411"/>
    </row>
    <row r="15" spans="2:12" s="1" customFormat="1" ht="26.25" customHeight="1" x14ac:dyDescent="0.25">
      <c r="B15" s="9" t="s">
        <v>111</v>
      </c>
      <c r="C15" s="409"/>
      <c r="D15" s="410"/>
      <c r="E15" s="410"/>
      <c r="F15" s="411"/>
    </row>
    <row r="16" spans="2:12" s="1" customFormat="1" x14ac:dyDescent="0.25">
      <c r="B16" s="10"/>
      <c r="C16" s="10"/>
      <c r="D16" s="10"/>
      <c r="E16" s="10"/>
      <c r="F16" s="10"/>
    </row>
    <row r="17" spans="2:10" s="1" customFormat="1" ht="24" customHeight="1" x14ac:dyDescent="0.25">
      <c r="B17" s="11" t="s">
        <v>48</v>
      </c>
      <c r="C17" s="12"/>
      <c r="D17" s="12"/>
      <c r="E17" s="12"/>
      <c r="F17" s="13"/>
    </row>
    <row r="18" spans="2:10" s="1" customFormat="1" ht="14.25" customHeight="1" x14ac:dyDescent="0.25">
      <c r="B18" s="19" t="s">
        <v>98</v>
      </c>
      <c r="C18" s="14"/>
      <c r="D18" s="14"/>
      <c r="E18" s="14"/>
      <c r="F18" s="14"/>
    </row>
    <row r="19" spans="2:10" s="1" customFormat="1" ht="33" customHeight="1" x14ac:dyDescent="0.25">
      <c r="B19" s="8" t="s">
        <v>99</v>
      </c>
      <c r="C19" s="390"/>
      <c r="D19" s="391"/>
      <c r="E19" s="391"/>
      <c r="F19" s="392"/>
    </row>
    <row r="20" spans="2:10" s="1" customFormat="1" ht="15.75" customHeight="1" x14ac:dyDescent="0.25">
      <c r="B20" s="21" t="s">
        <v>97</v>
      </c>
      <c r="C20" s="405"/>
      <c r="D20" s="406"/>
      <c r="E20" s="406"/>
      <c r="F20" s="407"/>
      <c r="G20" s="75"/>
      <c r="H20" s="75" t="s">
        <v>169</v>
      </c>
      <c r="I20" s="75"/>
      <c r="J20" s="75"/>
    </row>
    <row r="21" spans="2:10" s="1" customFormat="1" ht="33" customHeight="1" x14ac:dyDescent="0.25">
      <c r="B21" s="8" t="s">
        <v>100</v>
      </c>
      <c r="C21" s="390"/>
      <c r="D21" s="391"/>
      <c r="E21" s="391"/>
      <c r="F21" s="392"/>
    </row>
    <row r="22" spans="2:10" s="1" customFormat="1" ht="15.75" customHeight="1" x14ac:dyDescent="0.25">
      <c r="B22" s="21" t="s">
        <v>97</v>
      </c>
      <c r="C22" s="405"/>
      <c r="D22" s="406"/>
      <c r="E22" s="406"/>
      <c r="F22" s="407"/>
    </row>
    <row r="23" spans="2:10" s="1" customFormat="1" ht="33" customHeight="1" x14ac:dyDescent="0.25">
      <c r="B23" s="8" t="s">
        <v>101</v>
      </c>
      <c r="C23" s="390"/>
      <c r="D23" s="391"/>
      <c r="E23" s="391"/>
      <c r="F23" s="392"/>
    </row>
    <row r="24" spans="2:10" s="1" customFormat="1" ht="15.75" customHeight="1" x14ac:dyDescent="0.25">
      <c r="B24" s="21" t="s">
        <v>97</v>
      </c>
      <c r="C24" s="405"/>
      <c r="D24" s="406"/>
      <c r="E24" s="406"/>
      <c r="F24" s="407"/>
    </row>
    <row r="25" spans="2:10" s="1" customFormat="1" ht="33" customHeight="1" x14ac:dyDescent="0.25">
      <c r="B25" s="79" t="s">
        <v>102</v>
      </c>
      <c r="C25" s="390"/>
      <c r="D25" s="391"/>
      <c r="E25" s="391"/>
      <c r="F25" s="392"/>
    </row>
    <row r="26" spans="2:10" s="1" customFormat="1" ht="25.5" customHeight="1" x14ac:dyDescent="0.25">
      <c r="B26" s="9" t="s">
        <v>103</v>
      </c>
      <c r="C26" s="9" t="s">
        <v>0</v>
      </c>
      <c r="D26" s="22"/>
      <c r="E26" s="9" t="s">
        <v>1</v>
      </c>
      <c r="F26" s="22"/>
    </row>
    <row r="27" spans="2:10" s="1" customFormat="1" x14ac:dyDescent="0.25">
      <c r="B27" s="408"/>
      <c r="C27" s="408"/>
      <c r="D27" s="408"/>
      <c r="E27" s="408"/>
      <c r="F27" s="408"/>
    </row>
    <row r="28" spans="2:10" s="1" customFormat="1" ht="24" customHeight="1" x14ac:dyDescent="0.25">
      <c r="B28" s="11" t="s">
        <v>108</v>
      </c>
      <c r="C28" s="12"/>
      <c r="D28" s="12"/>
      <c r="E28" s="12"/>
      <c r="F28" s="13"/>
    </row>
    <row r="29" spans="2:10" s="1" customFormat="1" ht="20.100000000000001" customHeight="1" x14ac:dyDescent="0.25">
      <c r="B29" s="9" t="s">
        <v>49</v>
      </c>
      <c r="C29" s="395"/>
      <c r="D29" s="395"/>
      <c r="E29" s="395"/>
      <c r="F29" s="395"/>
    </row>
    <row r="30" spans="2:10" s="1" customFormat="1" ht="20.100000000000001" customHeight="1" x14ac:dyDescent="0.25">
      <c r="B30" s="8" t="s">
        <v>2</v>
      </c>
      <c r="C30" s="23"/>
      <c r="D30" s="9" t="s">
        <v>3</v>
      </c>
      <c r="E30" s="23"/>
      <c r="F30" s="23" t="s">
        <v>92</v>
      </c>
    </row>
    <row r="31" spans="2:10" s="1" customFormat="1" x14ac:dyDescent="0.25">
      <c r="B31" s="394"/>
      <c r="C31" s="394"/>
      <c r="D31" s="394"/>
      <c r="E31" s="394"/>
      <c r="F31" s="394"/>
    </row>
    <row r="32" spans="2:10" s="1" customFormat="1" ht="24" customHeight="1" x14ac:dyDescent="0.25">
      <c r="B32" s="402" t="s">
        <v>133</v>
      </c>
      <c r="C32" s="403"/>
      <c r="D32" s="403"/>
      <c r="E32" s="403"/>
      <c r="F32" s="404"/>
    </row>
    <row r="33" spans="2:6" s="1" customFormat="1" ht="63.75" customHeight="1" x14ac:dyDescent="0.25">
      <c r="B33" s="396"/>
      <c r="C33" s="397"/>
      <c r="D33" s="397"/>
      <c r="E33" s="397"/>
      <c r="F33" s="398"/>
    </row>
    <row r="34" spans="2:6" s="1" customFormat="1" ht="20.100000000000001" customHeight="1" x14ac:dyDescent="0.25">
      <c r="B34" s="393"/>
      <c r="C34" s="393"/>
      <c r="D34" s="393"/>
      <c r="E34" s="393"/>
      <c r="F34" s="393"/>
    </row>
    <row r="35" spans="2:6" s="6" customFormat="1" x14ac:dyDescent="0.25"/>
  </sheetData>
  <sheetProtection formatCells="0" selectLockedCells="1"/>
  <dataConsolidate/>
  <mergeCells count="22">
    <mergeCell ref="B4:F4"/>
    <mergeCell ref="B7:C7"/>
    <mergeCell ref="B32:F32"/>
    <mergeCell ref="C25:F25"/>
    <mergeCell ref="C20:F20"/>
    <mergeCell ref="B27:F27"/>
    <mergeCell ref="C12:F12"/>
    <mergeCell ref="C11:F11"/>
    <mergeCell ref="C23:F23"/>
    <mergeCell ref="C19:F19"/>
    <mergeCell ref="C10:F10"/>
    <mergeCell ref="C22:F22"/>
    <mergeCell ref="C24:F24"/>
    <mergeCell ref="C15:F15"/>
    <mergeCell ref="C14:F14"/>
    <mergeCell ref="C13:F13"/>
    <mergeCell ref="B6:F6"/>
    <mergeCell ref="C21:F21"/>
    <mergeCell ref="B34:F34"/>
    <mergeCell ref="B31:F31"/>
    <mergeCell ref="C29:F29"/>
    <mergeCell ref="B33:F33"/>
  </mergeCells>
  <conditionalFormatting sqref="C20:F20">
    <cfRule type="cellIs" dxfId="2" priority="7" operator="equal">
      <formula>"PREENCHIMENTO AUTOMÁTICO"</formula>
    </cfRule>
  </conditionalFormatting>
  <conditionalFormatting sqref="C22:F22">
    <cfRule type="cellIs" dxfId="1" priority="2" operator="equal">
      <formula>"PREENCHIMENTO AUTOMÁTICO"</formula>
    </cfRule>
  </conditionalFormatting>
  <conditionalFormatting sqref="C24:F24">
    <cfRule type="cellIs" dxfId="0" priority="1" operator="equal">
      <formula>"PREENCHIMENTO AUTOMÁTICO"</formula>
    </cfRule>
  </conditionalFormatting>
  <dataValidations count="3">
    <dataValidation type="list" allowBlank="1" showInputMessage="1" showErrorMessage="1" sqref="C20:F20 C22:F22 C24:F24">
      <formula1>$L$4:$L$8</formula1>
    </dataValidation>
    <dataValidation type="list" allowBlank="1" showInputMessage="1" showErrorMessage="1" sqref="C21:F21">
      <formula1>$B$11:$B$26</formula1>
    </dataValidation>
    <dataValidation type="list" allowBlank="1" showInputMessage="1" showErrorMessage="1" sqref="C23:F23">
      <formula1>$B$11:$B$26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Projetos'!$B$11:$B$26</xm:f>
          </x14:formula1>
          <xm:sqref>C19:F19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6</vt:i4>
      </vt:variant>
    </vt:vector>
  </HeadingPairs>
  <TitlesOfParts>
    <vt:vector size="18" baseType="lpstr">
      <vt:lpstr>Orientações Iniciais</vt:lpstr>
      <vt:lpstr>Mapa Estratégico</vt:lpstr>
      <vt:lpstr>Matriz Objetivos x Projetos</vt:lpstr>
      <vt:lpstr>Indicadores e Metas</vt:lpstr>
      <vt:lpstr>Quadro Geral</vt:lpstr>
      <vt:lpstr>Anexo_1.2_Usos e Fontes</vt:lpstr>
      <vt:lpstr>Anexo_1.1_Limites Estratégicos</vt:lpstr>
      <vt:lpstr>Anexo_1.3_ Elemento de Despesas</vt:lpstr>
      <vt:lpstr>Anexo_1.4_Dados</vt:lpstr>
      <vt:lpstr>2019</vt:lpstr>
      <vt:lpstr>Anexo 1.4-Quadro Descritivo</vt:lpstr>
      <vt:lpstr>Plan1</vt:lpstr>
      <vt:lpstr>'Anexo_1.2_Usos e Fontes'!Area_de_impressao</vt:lpstr>
      <vt:lpstr>Anexo_1.4_Dados!Area_de_impressao</vt:lpstr>
      <vt:lpstr>'Indicadores e Metas'!Area_de_impressao</vt:lpstr>
      <vt:lpstr>'Mapa Estratégico'!Area_de_impressao</vt:lpstr>
      <vt:lpstr>'Matriz Objetivos x Projetos'!Area_de_impressao</vt:lpstr>
      <vt:lpstr>'Quadro Geral'!Area_de_impressao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CAUAP-GERENCIA</cp:lastModifiedBy>
  <cp:lastPrinted>2018-09-20T12:25:30Z</cp:lastPrinted>
  <dcterms:created xsi:type="dcterms:W3CDTF">2013-07-30T15:20:59Z</dcterms:created>
  <dcterms:modified xsi:type="dcterms:W3CDTF">2019-09-11T16:59:52Z</dcterms:modified>
</cp:coreProperties>
</file>