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UAP-GERENCIA\Documents\01 - Orçamento\Planejamento 2020\"/>
    </mc:Choice>
  </mc:AlternateContent>
  <bookViews>
    <workbookView minimized="1" xWindow="0" yWindow="0" windowWidth="28800" windowHeight="12435" tabRatio="884" firstSheet="1" activeTab="2"/>
  </bookViews>
  <sheets>
    <sheet name="Orientações Iniciais" sheetId="29" state="hidden" r:id="rId1"/>
    <sheet name="Mapa Estratégico e ODS" sheetId="17" r:id="rId2"/>
    <sheet name="Indicadores e Metas" sheetId="30" r:id="rId3"/>
    <sheet name="Quadro Geral" sheetId="15" r:id="rId4"/>
    <sheet name="Anexo_1.2_Usos e Fontes" sheetId="8" r:id="rId5"/>
    <sheet name="Anexo_1.1_Limites Estratégicos" sheetId="23" r:id="rId6"/>
    <sheet name="Anexo_1.3_ Elemento de Despesas" sheetId="18" r:id="rId7"/>
    <sheet name="Anexo 1.4-Quadro Descritivo" sheetId="28" r:id="rId8"/>
    <sheet name="Resumo" sheetId="31" state="hidden" r:id="rId9"/>
    <sheet name="AÇÕES ESTRATÉGICAS - DESCRIÇÃO " sheetId="32" r:id="rId10"/>
    <sheet name="Plan1" sheetId="27" state="hidden" r:id="rId11"/>
  </sheets>
  <externalReferences>
    <externalReference r:id="rId12"/>
    <externalReference r:id="rId13"/>
  </externalReferences>
  <definedNames>
    <definedName name="_xlnm._FilterDatabase" localSheetId="3" hidden="1">'Quadro Geral'!$A$9:$AJ$29</definedName>
    <definedName name="A" localSheetId="7">#REF!</definedName>
    <definedName name="A" localSheetId="0">#REF!</definedName>
    <definedName name="A" localSheetId="3">#REF!</definedName>
    <definedName name="A">#REF!</definedName>
    <definedName name="_xlnm.Print_Area" localSheetId="4">'Anexo_1.2_Usos e Fontes'!$A$1:$F$37</definedName>
    <definedName name="_xlnm.Print_Area" localSheetId="1">'Mapa Estratégico e ODS'!$A$1:$I$28</definedName>
    <definedName name="_xlnm.Print_Area" localSheetId="3">'Quadro Geral'!$A$1:$N$35</definedName>
    <definedName name="_xlnm.Database" localSheetId="7">#REF!</definedName>
    <definedName name="_xlnm.Database" localSheetId="0">#REF!</definedName>
    <definedName name="_xlnm.Database" localSheetId="3">#REF!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AJ12" i="15" l="1"/>
  <c r="V21" i="18" l="1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13" i="18"/>
  <c r="V15" i="18"/>
  <c r="V16" i="18"/>
  <c r="V17" i="18"/>
  <c r="V18" i="18"/>
  <c r="V19" i="18"/>
  <c r="V20" i="18"/>
  <c r="V12" i="18"/>
  <c r="L14" i="18"/>
  <c r="J26" i="15" l="1"/>
  <c r="G16" i="30" l="1"/>
  <c r="Q8" i="23"/>
  <c r="Q31" i="23"/>
  <c r="Q16" i="23"/>
  <c r="O14" i="23"/>
  <c r="Q7" i="23"/>
  <c r="G26" i="23"/>
  <c r="G24" i="23"/>
  <c r="E22" i="23"/>
  <c r="G22" i="23"/>
  <c r="G18" i="23"/>
  <c r="G16" i="23"/>
  <c r="G14" i="23"/>
  <c r="O361" i="28" l="1"/>
  <c r="J361" i="28"/>
  <c r="K361" i="28" s="1"/>
  <c r="G7" i="23" l="1"/>
  <c r="AJ11" i="15"/>
  <c r="O75" i="28" l="1"/>
  <c r="J75" i="28"/>
  <c r="K75" i="28" s="1"/>
  <c r="O74" i="28"/>
  <c r="J74" i="28"/>
  <c r="K74" i="28" s="1"/>
  <c r="AJ10" i="15" l="1"/>
  <c r="AJ14" i="15"/>
  <c r="AJ15" i="15"/>
  <c r="AJ16" i="15"/>
  <c r="AJ17" i="15"/>
  <c r="AJ18" i="15"/>
  <c r="AJ19" i="15"/>
  <c r="AJ20" i="15"/>
  <c r="AJ21" i="15"/>
  <c r="AJ22" i="15"/>
  <c r="AJ23" i="15"/>
  <c r="AJ24" i="15"/>
  <c r="AJ13" i="15"/>
  <c r="T26" i="15"/>
  <c r="J36" i="8"/>
  <c r="J31" i="8"/>
  <c r="J32" i="8"/>
  <c r="J33" i="8"/>
  <c r="J34" i="8"/>
  <c r="J35" i="8"/>
  <c r="J20" i="8"/>
  <c r="J21" i="8"/>
  <c r="J22" i="8"/>
  <c r="J23" i="8"/>
  <c r="J24" i="8"/>
  <c r="J25" i="8"/>
  <c r="J26" i="8"/>
  <c r="J27" i="8"/>
  <c r="J28" i="8"/>
  <c r="J29" i="8"/>
  <c r="J30" i="8"/>
  <c r="J12" i="8"/>
  <c r="J13" i="8"/>
  <c r="J14" i="8"/>
  <c r="J15" i="8"/>
  <c r="J16" i="8"/>
  <c r="J17" i="8"/>
  <c r="J18" i="8"/>
  <c r="J19" i="8"/>
  <c r="J11" i="8"/>
  <c r="I173" i="28" l="1"/>
  <c r="U18" i="18" s="1"/>
  <c r="H393" i="28" l="1"/>
  <c r="O304" i="28"/>
  <c r="O305" i="28"/>
  <c r="O306" i="28"/>
  <c r="O307" i="28"/>
  <c r="O308" i="28"/>
  <c r="I309" i="28"/>
  <c r="L304" i="28" s="1"/>
  <c r="H309" i="28"/>
  <c r="L306" i="28"/>
  <c r="L307" i="28"/>
  <c r="L308" i="28"/>
  <c r="L303" i="28"/>
  <c r="O281" i="28"/>
  <c r="O282" i="28"/>
  <c r="I283" i="28"/>
  <c r="L280" i="28" s="1"/>
  <c r="H283" i="28"/>
  <c r="E193" i="28"/>
  <c r="L168" i="28"/>
  <c r="L169" i="28"/>
  <c r="L170" i="28"/>
  <c r="L171" i="28"/>
  <c r="L172" i="28"/>
  <c r="L173" i="28"/>
  <c r="L167" i="28"/>
  <c r="H173" i="28"/>
  <c r="L49" i="28"/>
  <c r="K47" i="28"/>
  <c r="J50" i="28"/>
  <c r="K50" i="28" s="1"/>
  <c r="J48" i="28"/>
  <c r="K48" i="28" s="1"/>
  <c r="J49" i="28"/>
  <c r="K49" i="28" s="1"/>
  <c r="J47" i="28"/>
  <c r="I51" i="28"/>
  <c r="L48" i="28" s="1"/>
  <c r="H51" i="28"/>
  <c r="P18" i="18"/>
  <c r="J55" i="18"/>
  <c r="I25" i="15"/>
  <c r="I26" i="15"/>
  <c r="L281" i="28" l="1"/>
  <c r="L51" i="28"/>
  <c r="L283" i="28"/>
  <c r="J51" i="28"/>
  <c r="K51" i="28" s="1"/>
  <c r="L50" i="28"/>
  <c r="L282" i="28"/>
  <c r="L309" i="28"/>
  <c r="L305" i="28"/>
  <c r="L47" i="28"/>
  <c r="L279" i="28"/>
  <c r="R24" i="15"/>
  <c r="R23" i="15"/>
  <c r="R25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27" i="15" l="1"/>
  <c r="O10" i="15" l="1"/>
  <c r="H335" i="28" l="1"/>
  <c r="H310" i="28"/>
  <c r="H284" i="28"/>
  <c r="H260" i="28"/>
  <c r="H239" i="28"/>
  <c r="H195" i="28"/>
  <c r="H218" i="28"/>
  <c r="H174" i="28"/>
  <c r="H148" i="28"/>
  <c r="H126" i="28"/>
  <c r="H102" i="28"/>
  <c r="H77" i="28"/>
  <c r="H52" i="28"/>
  <c r="H23" i="28"/>
  <c r="U24" i="18"/>
  <c r="U23" i="18"/>
  <c r="U13" i="18"/>
  <c r="I26" i="8" l="1"/>
  <c r="I23" i="8" l="1"/>
  <c r="P24" i="15" l="1"/>
  <c r="P23" i="15"/>
  <c r="P22" i="15"/>
  <c r="P21" i="15"/>
  <c r="Q20" i="15"/>
  <c r="P20" i="15"/>
  <c r="Q19" i="15"/>
  <c r="P19" i="15"/>
  <c r="P18" i="15"/>
  <c r="P17" i="15"/>
  <c r="P16" i="15"/>
  <c r="P15" i="15"/>
  <c r="P14" i="15"/>
  <c r="P13" i="15"/>
  <c r="P12" i="15"/>
  <c r="P11" i="15"/>
  <c r="Q10" i="15"/>
  <c r="P10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N362" i="28" l="1"/>
  <c r="O8" i="23" l="1"/>
  <c r="D26" i="23"/>
  <c r="D24" i="23"/>
  <c r="D22" i="23"/>
  <c r="D18" i="23"/>
  <c r="D16" i="23"/>
  <c r="D14" i="23"/>
  <c r="I26" i="18" l="1"/>
  <c r="I55" i="18" s="1"/>
  <c r="L23" i="18"/>
  <c r="O26" i="18"/>
  <c r="O55" i="18" s="1"/>
  <c r="K26" i="18"/>
  <c r="H26" i="18"/>
  <c r="G26" i="18"/>
  <c r="L25" i="18"/>
  <c r="G25" i="18"/>
  <c r="K24" i="18"/>
  <c r="H24" i="18"/>
  <c r="G24" i="18"/>
  <c r="G23" i="18"/>
  <c r="K16" i="18"/>
  <c r="P16" i="18" s="1"/>
  <c r="R16" i="18" s="1"/>
  <c r="N123" i="28"/>
  <c r="P25" i="18" l="1"/>
  <c r="R25" i="18" s="1"/>
  <c r="P24" i="18"/>
  <c r="R24" i="18" s="1"/>
  <c r="H55" i="18"/>
  <c r="G55" i="18"/>
  <c r="P23" i="18"/>
  <c r="R23" i="18" s="1"/>
  <c r="K15" i="18" l="1"/>
  <c r="P15" i="18" s="1"/>
  <c r="R15" i="18" s="1"/>
  <c r="K14" i="18"/>
  <c r="P14" i="18" s="1"/>
  <c r="R14" i="18" s="1"/>
  <c r="V14" i="18" s="1"/>
  <c r="L13" i="18"/>
  <c r="K13" i="18"/>
  <c r="K55" i="18" l="1"/>
  <c r="P13" i="18"/>
  <c r="R13" i="18" s="1"/>
  <c r="N258" i="28"/>
  <c r="N237" i="28"/>
  <c r="N280" i="28"/>
  <c r="N303" i="28"/>
  <c r="O303" i="28" s="1"/>
  <c r="N329" i="28"/>
  <c r="N355" i="28"/>
  <c r="N392" i="28" s="1"/>
  <c r="K24" i="15" s="1"/>
  <c r="D26" i="18"/>
  <c r="C26" i="18"/>
  <c r="B26" i="18"/>
  <c r="A26" i="18"/>
  <c r="D25" i="18"/>
  <c r="C25" i="18"/>
  <c r="B25" i="18"/>
  <c r="A25" i="18"/>
  <c r="D24" i="18"/>
  <c r="C24" i="18"/>
  <c r="B24" i="18"/>
  <c r="A24" i="18"/>
  <c r="D23" i="18"/>
  <c r="C23" i="18"/>
  <c r="B23" i="18"/>
  <c r="A23" i="18"/>
  <c r="D22" i="18"/>
  <c r="C22" i="18"/>
  <c r="B22" i="18"/>
  <c r="A22" i="18"/>
  <c r="D21" i="18"/>
  <c r="C21" i="18"/>
  <c r="B21" i="18"/>
  <c r="A21" i="18"/>
  <c r="D20" i="18"/>
  <c r="C20" i="18"/>
  <c r="B20" i="18"/>
  <c r="A20" i="18"/>
  <c r="D19" i="18"/>
  <c r="C19" i="18"/>
  <c r="B19" i="18"/>
  <c r="A19" i="18"/>
  <c r="D18" i="18"/>
  <c r="C18" i="18"/>
  <c r="B18" i="18"/>
  <c r="A18" i="18"/>
  <c r="D17" i="18"/>
  <c r="C17" i="18"/>
  <c r="B17" i="18"/>
  <c r="A17" i="18"/>
  <c r="D16" i="18"/>
  <c r="C16" i="18"/>
  <c r="B16" i="18"/>
  <c r="A16" i="18"/>
  <c r="D15" i="18"/>
  <c r="C15" i="18"/>
  <c r="B15" i="18"/>
  <c r="A15" i="18"/>
  <c r="D14" i="18"/>
  <c r="C14" i="18"/>
  <c r="B14" i="18"/>
  <c r="A14" i="18"/>
  <c r="D13" i="18"/>
  <c r="C13" i="18"/>
  <c r="B13" i="18"/>
  <c r="A13" i="18"/>
  <c r="D12" i="18"/>
  <c r="C12" i="18"/>
  <c r="B12" i="18"/>
  <c r="A12" i="18"/>
  <c r="J73" i="28"/>
  <c r="K73" i="28" s="1"/>
  <c r="O73" i="28"/>
  <c r="N283" i="28" l="1"/>
  <c r="O280" i="28"/>
  <c r="I392" i="28"/>
  <c r="L361" i="28" s="1"/>
  <c r="I334" i="28"/>
  <c r="J21" i="15"/>
  <c r="T21" i="15" s="1"/>
  <c r="J22" i="15"/>
  <c r="T22" i="15" s="1"/>
  <c r="O360" i="28"/>
  <c r="J360" i="28"/>
  <c r="K360" i="28" s="1"/>
  <c r="O359" i="28"/>
  <c r="J359" i="28"/>
  <c r="K359" i="28" s="1"/>
  <c r="L358" i="28" l="1"/>
  <c r="L363" i="28"/>
  <c r="L367" i="28"/>
  <c r="L371" i="28"/>
  <c r="L375" i="28"/>
  <c r="L379" i="28"/>
  <c r="L383" i="28"/>
  <c r="L387" i="28"/>
  <c r="L391" i="28"/>
  <c r="L392" i="28"/>
  <c r="L359" i="28"/>
  <c r="L364" i="28"/>
  <c r="L368" i="28"/>
  <c r="L372" i="28"/>
  <c r="L376" i="28"/>
  <c r="L380" i="28"/>
  <c r="L384" i="28"/>
  <c r="L388" i="28"/>
  <c r="L355" i="28"/>
  <c r="L356" i="28"/>
  <c r="L360" i="28"/>
  <c r="L365" i="28"/>
  <c r="L369" i="28"/>
  <c r="L373" i="28"/>
  <c r="L377" i="28"/>
  <c r="L381" i="28"/>
  <c r="L385" i="28"/>
  <c r="L389" i="28"/>
  <c r="L357" i="28"/>
  <c r="L362" i="28"/>
  <c r="L366" i="28"/>
  <c r="L370" i="28"/>
  <c r="L374" i="28"/>
  <c r="L378" i="28"/>
  <c r="L382" i="28"/>
  <c r="L386" i="28"/>
  <c r="L390" i="28"/>
  <c r="U26" i="18"/>
  <c r="J23" i="15"/>
  <c r="L332" i="28"/>
  <c r="L333" i="28"/>
  <c r="L330" i="28"/>
  <c r="L334" i="28"/>
  <c r="L331" i="28"/>
  <c r="L329" i="28"/>
  <c r="U25" i="18"/>
  <c r="K21" i="15"/>
  <c r="L21" i="15" s="1"/>
  <c r="O283" i="28"/>
  <c r="M22" i="15"/>
  <c r="N22" i="15" s="1"/>
  <c r="M21" i="15"/>
  <c r="N21" i="15" s="1"/>
  <c r="E23" i="18"/>
  <c r="E18" i="23"/>
  <c r="E24" i="18"/>
  <c r="J24" i="15"/>
  <c r="T24" i="15" s="1"/>
  <c r="O172" i="28"/>
  <c r="J16" i="15"/>
  <c r="T16" i="15" s="1"/>
  <c r="O171" i="28"/>
  <c r="J171" i="28"/>
  <c r="K171" i="28" s="1"/>
  <c r="I76" i="28"/>
  <c r="H76" i="28"/>
  <c r="L74" i="28" l="1"/>
  <c r="L75" i="28"/>
  <c r="I335" i="28"/>
  <c r="T23" i="15"/>
  <c r="M23" i="15"/>
  <c r="N23" i="15" s="1"/>
  <c r="J12" i="15"/>
  <c r="T12" i="15" s="1"/>
  <c r="L73" i="28"/>
  <c r="L76" i="28"/>
  <c r="L72" i="28"/>
  <c r="L71" i="28"/>
  <c r="U14" i="18"/>
  <c r="E25" i="18"/>
  <c r="E26" i="18"/>
  <c r="M24" i="15"/>
  <c r="N24" i="15" s="1"/>
  <c r="L24" i="15"/>
  <c r="T24" i="18"/>
  <c r="T23" i="18"/>
  <c r="E18" i="18"/>
  <c r="M16" i="15"/>
  <c r="N16" i="15" s="1"/>
  <c r="L16" i="15"/>
  <c r="H392" i="28"/>
  <c r="O391" i="28"/>
  <c r="J391" i="28"/>
  <c r="K391" i="28" s="1"/>
  <c r="O390" i="28"/>
  <c r="J390" i="28"/>
  <c r="K390" i="28" s="1"/>
  <c r="O389" i="28"/>
  <c r="J389" i="28"/>
  <c r="K389" i="28" s="1"/>
  <c r="O388" i="28"/>
  <c r="J388" i="28"/>
  <c r="K388" i="28" s="1"/>
  <c r="O387" i="28"/>
  <c r="J387" i="28"/>
  <c r="K387" i="28" s="1"/>
  <c r="O386" i="28"/>
  <c r="J386" i="28"/>
  <c r="K386" i="28" s="1"/>
  <c r="O385" i="28"/>
  <c r="J385" i="28"/>
  <c r="K385" i="28" s="1"/>
  <c r="O384" i="28"/>
  <c r="J384" i="28"/>
  <c r="K384" i="28" s="1"/>
  <c r="O383" i="28"/>
  <c r="J383" i="28"/>
  <c r="K383" i="28" s="1"/>
  <c r="O382" i="28"/>
  <c r="J382" i="28"/>
  <c r="K382" i="28" s="1"/>
  <c r="O381" i="28"/>
  <c r="J381" i="28"/>
  <c r="K381" i="28" s="1"/>
  <c r="O380" i="28"/>
  <c r="J380" i="28"/>
  <c r="K380" i="28" s="1"/>
  <c r="O379" i="28"/>
  <c r="J379" i="28"/>
  <c r="K379" i="28" s="1"/>
  <c r="O378" i="28"/>
  <c r="J378" i="28"/>
  <c r="K378" i="28" s="1"/>
  <c r="O377" i="28"/>
  <c r="J377" i="28"/>
  <c r="K377" i="28" s="1"/>
  <c r="O376" i="28"/>
  <c r="J376" i="28"/>
  <c r="K376" i="28" s="1"/>
  <c r="O375" i="28"/>
  <c r="J375" i="28"/>
  <c r="K375" i="28" s="1"/>
  <c r="O374" i="28"/>
  <c r="J374" i="28"/>
  <c r="K374" i="28" s="1"/>
  <c r="O373" i="28"/>
  <c r="J373" i="28"/>
  <c r="K373" i="28" s="1"/>
  <c r="O372" i="28"/>
  <c r="J372" i="28"/>
  <c r="K372" i="28" s="1"/>
  <c r="O371" i="28"/>
  <c r="J371" i="28"/>
  <c r="K371" i="28" s="1"/>
  <c r="O370" i="28"/>
  <c r="J370" i="28"/>
  <c r="K370" i="28" s="1"/>
  <c r="O369" i="28"/>
  <c r="J369" i="28"/>
  <c r="K369" i="28" s="1"/>
  <c r="O368" i="28"/>
  <c r="J368" i="28"/>
  <c r="K368" i="28" s="1"/>
  <c r="O367" i="28"/>
  <c r="J367" i="28"/>
  <c r="K367" i="28" s="1"/>
  <c r="O366" i="28"/>
  <c r="J366" i="28"/>
  <c r="K366" i="28" s="1"/>
  <c r="O365" i="28"/>
  <c r="J365" i="28"/>
  <c r="K365" i="28" s="1"/>
  <c r="O364" i="28"/>
  <c r="J364" i="28"/>
  <c r="K364" i="28" s="1"/>
  <c r="O363" i="28"/>
  <c r="J363" i="28"/>
  <c r="K363" i="28" s="1"/>
  <c r="O362" i="28"/>
  <c r="J362" i="28"/>
  <c r="K362" i="28" s="1"/>
  <c r="O358" i="28"/>
  <c r="J358" i="28"/>
  <c r="K358" i="28" s="1"/>
  <c r="O357" i="28"/>
  <c r="J357" i="28"/>
  <c r="K357" i="28" s="1"/>
  <c r="O356" i="28"/>
  <c r="J356" i="28"/>
  <c r="K356" i="28" s="1"/>
  <c r="O355" i="28"/>
  <c r="J355" i="28"/>
  <c r="K355" i="28" s="1"/>
  <c r="J333" i="28"/>
  <c r="K333" i="28" s="1"/>
  <c r="O333" i="28"/>
  <c r="N334" i="28"/>
  <c r="K23" i="15" s="1"/>
  <c r="L23" i="15" s="1"/>
  <c r="H334" i="28"/>
  <c r="O332" i="28"/>
  <c r="J332" i="28"/>
  <c r="K332" i="28" s="1"/>
  <c r="O331" i="28"/>
  <c r="J331" i="28"/>
  <c r="K331" i="28" s="1"/>
  <c r="O330" i="28"/>
  <c r="J330" i="28"/>
  <c r="K330" i="28" s="1"/>
  <c r="O329" i="28"/>
  <c r="J329" i="28"/>
  <c r="K329" i="28" s="1"/>
  <c r="J308" i="28"/>
  <c r="K308" i="28" s="1"/>
  <c r="J307" i="28"/>
  <c r="K307" i="28" s="1"/>
  <c r="J306" i="28"/>
  <c r="K306" i="28" s="1"/>
  <c r="N309" i="28"/>
  <c r="J305" i="28"/>
  <c r="K305" i="28" s="1"/>
  <c r="J304" i="28"/>
  <c r="K304" i="28" s="1"/>
  <c r="J303" i="28"/>
  <c r="J282" i="28"/>
  <c r="K282" i="28" s="1"/>
  <c r="J281" i="28"/>
  <c r="K281" i="28" s="1"/>
  <c r="J280" i="28"/>
  <c r="K280" i="28" s="1"/>
  <c r="O279" i="28"/>
  <c r="J279" i="28"/>
  <c r="N259" i="28"/>
  <c r="K19" i="15" s="1"/>
  <c r="I259" i="28"/>
  <c r="H259" i="28"/>
  <c r="O258" i="28"/>
  <c r="J258" i="28"/>
  <c r="K258" i="28" s="1"/>
  <c r="N238" i="28"/>
  <c r="K20" i="15" s="1"/>
  <c r="I238" i="28"/>
  <c r="H238" i="28"/>
  <c r="O237" i="28"/>
  <c r="J237" i="28"/>
  <c r="K237" i="28" s="1"/>
  <c r="E14" i="18" l="1"/>
  <c r="L26" i="18"/>
  <c r="P26" i="18" s="1"/>
  <c r="R26" i="18" s="1"/>
  <c r="T26" i="18" s="1"/>
  <c r="T25" i="18"/>
  <c r="L12" i="15"/>
  <c r="Q18" i="18"/>
  <c r="Q55" i="18" s="1"/>
  <c r="M12" i="15"/>
  <c r="N12" i="15" s="1"/>
  <c r="J20" i="15"/>
  <c r="T20" i="15" s="1"/>
  <c r="L237" i="28"/>
  <c r="L238" i="28"/>
  <c r="U22" i="18"/>
  <c r="K303" i="28"/>
  <c r="J309" i="28"/>
  <c r="K279" i="28"/>
  <c r="J283" i="28"/>
  <c r="K283" i="28" s="1"/>
  <c r="J19" i="15"/>
  <c r="E21" i="18" s="1"/>
  <c r="U21" i="18"/>
  <c r="K22" i="15"/>
  <c r="L22" i="15" s="1"/>
  <c r="O309" i="28"/>
  <c r="L20" i="15"/>
  <c r="I34" i="8"/>
  <c r="M20" i="15"/>
  <c r="N20" i="15" s="1"/>
  <c r="R18" i="18"/>
  <c r="E16" i="23"/>
  <c r="O392" i="28"/>
  <c r="J392" i="28"/>
  <c r="K392" i="28" s="1"/>
  <c r="O238" i="28"/>
  <c r="J334" i="28"/>
  <c r="K334" i="28" s="1"/>
  <c r="O259" i="28"/>
  <c r="O334" i="28"/>
  <c r="K309" i="28"/>
  <c r="J259" i="28"/>
  <c r="K259" i="28" s="1"/>
  <c r="J238" i="28"/>
  <c r="K238" i="28" s="1"/>
  <c r="E14" i="23" l="1"/>
  <c r="T19" i="15"/>
  <c r="L19" i="15"/>
  <c r="E22" i="18"/>
  <c r="D34" i="8" s="1"/>
  <c r="M19" i="15"/>
  <c r="N19" i="15" s="1"/>
  <c r="M21" i="18"/>
  <c r="P21" i="18" s="1"/>
  <c r="R21" i="18" s="1"/>
  <c r="N217" i="28"/>
  <c r="I217" i="28"/>
  <c r="H217" i="28"/>
  <c r="O216" i="28"/>
  <c r="J216" i="28"/>
  <c r="K216" i="28" s="1"/>
  <c r="N194" i="28"/>
  <c r="I194" i="28"/>
  <c r="H194" i="28"/>
  <c r="O193" i="28"/>
  <c r="J193" i="28"/>
  <c r="K193" i="28" s="1"/>
  <c r="M22" i="18" l="1"/>
  <c r="P22" i="18" s="1"/>
  <c r="R22" i="18" s="1"/>
  <c r="J17" i="15"/>
  <c r="T17" i="15" s="1"/>
  <c r="L193" i="28"/>
  <c r="L194" i="28"/>
  <c r="U19" i="18"/>
  <c r="J18" i="15"/>
  <c r="T18" i="15" s="1"/>
  <c r="L216" i="28"/>
  <c r="L217" i="28"/>
  <c r="U20" i="18"/>
  <c r="L17" i="15"/>
  <c r="T21" i="18"/>
  <c r="E26" i="23"/>
  <c r="O217" i="28"/>
  <c r="O194" i="28"/>
  <c r="J217" i="28"/>
  <c r="K217" i="28" s="1"/>
  <c r="J194" i="28"/>
  <c r="K194" i="28" s="1"/>
  <c r="O170" i="28"/>
  <c r="J170" i="28"/>
  <c r="K170" i="28" s="1"/>
  <c r="O169" i="28"/>
  <c r="J169" i="28"/>
  <c r="K169" i="28" s="1"/>
  <c r="O168" i="28"/>
  <c r="J168" i="28"/>
  <c r="K168" i="28" s="1"/>
  <c r="N173" i="28"/>
  <c r="O167" i="28"/>
  <c r="J167" i="28"/>
  <c r="N147" i="28"/>
  <c r="I147" i="28"/>
  <c r="H147" i="28"/>
  <c r="O146" i="28"/>
  <c r="J146" i="28"/>
  <c r="K146" i="28" s="1"/>
  <c r="O122" i="28"/>
  <c r="J122" i="28"/>
  <c r="K122" i="28" s="1"/>
  <c r="O123" i="28"/>
  <c r="J123" i="28"/>
  <c r="K123" i="28" s="1"/>
  <c r="N125" i="28"/>
  <c r="K14" i="15" s="1"/>
  <c r="I125" i="28"/>
  <c r="H125" i="28"/>
  <c r="O124" i="28"/>
  <c r="J124" i="28"/>
  <c r="K124" i="28" s="1"/>
  <c r="O121" i="28"/>
  <c r="J121" i="28"/>
  <c r="K121" i="28" s="1"/>
  <c r="T22" i="18" l="1"/>
  <c r="E19" i="18"/>
  <c r="D35" i="8" s="1"/>
  <c r="L18" i="15"/>
  <c r="M17" i="15"/>
  <c r="N17" i="15" s="1"/>
  <c r="I35" i="8"/>
  <c r="E20" i="18"/>
  <c r="M20" i="18" s="1"/>
  <c r="P20" i="18" s="1"/>
  <c r="R20" i="18" s="1"/>
  <c r="T20" i="18" s="1"/>
  <c r="I33" i="8"/>
  <c r="M18" i="15"/>
  <c r="N18" i="15" s="1"/>
  <c r="L146" i="28"/>
  <c r="L147" i="28"/>
  <c r="U17" i="18"/>
  <c r="J14" i="15"/>
  <c r="L125" i="28"/>
  <c r="L123" i="28"/>
  <c r="L124" i="28"/>
  <c r="L122" i="28"/>
  <c r="L121" i="28"/>
  <c r="U16" i="18"/>
  <c r="J173" i="28"/>
  <c r="K167" i="28"/>
  <c r="K173" i="28" s="1"/>
  <c r="K25" i="15"/>
  <c r="O25" i="15" s="1"/>
  <c r="L17" i="18"/>
  <c r="P17" i="18" s="1"/>
  <c r="R17" i="18" s="1"/>
  <c r="J15" i="15"/>
  <c r="T15" i="15" s="1"/>
  <c r="O173" i="28"/>
  <c r="O147" i="28"/>
  <c r="J147" i="28"/>
  <c r="K147" i="28" s="1"/>
  <c r="O125" i="28"/>
  <c r="J125" i="28"/>
  <c r="K125" i="28" s="1"/>
  <c r="N19" i="18" l="1"/>
  <c r="M55" i="18"/>
  <c r="D33" i="8"/>
  <c r="M14" i="15"/>
  <c r="N14" i="15" s="1"/>
  <c r="T14" i="15"/>
  <c r="E16" i="18"/>
  <c r="L14" i="15"/>
  <c r="N55" i="18"/>
  <c r="P19" i="18"/>
  <c r="R19" i="18" s="1"/>
  <c r="L15" i="15"/>
  <c r="M15" i="15"/>
  <c r="N15" i="15" s="1"/>
  <c r="O16" i="23"/>
  <c r="E17" i="18"/>
  <c r="N76" i="28"/>
  <c r="O72" i="28"/>
  <c r="J72" i="28"/>
  <c r="K72" i="28" s="1"/>
  <c r="O71" i="28"/>
  <c r="J71" i="28"/>
  <c r="K71" i="28" s="1"/>
  <c r="O49" i="28"/>
  <c r="O76" i="28" l="1"/>
  <c r="J76" i="28"/>
  <c r="K76" i="28" s="1"/>
  <c r="N101" i="28" l="1"/>
  <c r="I101" i="28"/>
  <c r="H101" i="28"/>
  <c r="O100" i="28"/>
  <c r="J100" i="28"/>
  <c r="K100" i="28" s="1"/>
  <c r="O99" i="28"/>
  <c r="J99" i="28"/>
  <c r="K99" i="28" s="1"/>
  <c r="O98" i="28"/>
  <c r="J98" i="28"/>
  <c r="K98" i="28" s="1"/>
  <c r="O48" i="28"/>
  <c r="N51" i="28"/>
  <c r="J11" i="15"/>
  <c r="T11" i="15" s="1"/>
  <c r="O50" i="28"/>
  <c r="O47" i="28"/>
  <c r="J13" i="15" l="1"/>
  <c r="T13" i="15" s="1"/>
  <c r="L101" i="28"/>
  <c r="L99" i="28"/>
  <c r="J101" i="28"/>
  <c r="K101" i="28" s="1"/>
  <c r="L100" i="28"/>
  <c r="L98" i="28"/>
  <c r="U15" i="18"/>
  <c r="L13" i="15"/>
  <c r="E13" i="18"/>
  <c r="M11" i="15"/>
  <c r="N11" i="15" s="1"/>
  <c r="L11" i="15"/>
  <c r="I32" i="8"/>
  <c r="O101" i="28"/>
  <c r="O51" i="28"/>
  <c r="M13" i="15" l="1"/>
  <c r="N13" i="15" s="1"/>
  <c r="E15" i="18"/>
  <c r="E27" i="18"/>
  <c r="E28" i="18"/>
  <c r="E29" i="18"/>
  <c r="E30" i="18"/>
  <c r="E31" i="18"/>
  <c r="E32" i="18"/>
  <c r="E33" i="18"/>
  <c r="E34" i="18"/>
  <c r="E35" i="18"/>
  <c r="D27" i="18"/>
  <c r="D28" i="18"/>
  <c r="D29" i="18"/>
  <c r="D30" i="18"/>
  <c r="D31" i="18"/>
  <c r="D32" i="18"/>
  <c r="D33" i="18"/>
  <c r="D34" i="18"/>
  <c r="D35" i="18"/>
  <c r="C27" i="18"/>
  <c r="C28" i="18"/>
  <c r="C29" i="18"/>
  <c r="C30" i="18"/>
  <c r="C31" i="18"/>
  <c r="C32" i="18"/>
  <c r="C33" i="18"/>
  <c r="C34" i="18"/>
  <c r="C35" i="18"/>
  <c r="B27" i="18"/>
  <c r="B28" i="18"/>
  <c r="B29" i="18"/>
  <c r="B30" i="18"/>
  <c r="B31" i="18"/>
  <c r="B32" i="18"/>
  <c r="B33" i="18"/>
  <c r="B34" i="18"/>
  <c r="B35" i="18"/>
  <c r="A27" i="18"/>
  <c r="A28" i="18"/>
  <c r="A29" i="18"/>
  <c r="A30" i="18"/>
  <c r="A31" i="18"/>
  <c r="A32" i="18"/>
  <c r="A33" i="18"/>
  <c r="A34" i="18"/>
  <c r="A35" i="18"/>
  <c r="E46" i="8"/>
  <c r="F45" i="8" l="1"/>
  <c r="G45" i="8" s="1"/>
  <c r="H45" i="8"/>
  <c r="C51" i="8"/>
  <c r="O7" i="23"/>
  <c r="C30" i="8"/>
  <c r="J21" i="28" l="1"/>
  <c r="K21" i="28" s="1"/>
  <c r="J20" i="28"/>
  <c r="K20" i="28" s="1"/>
  <c r="P27" i="18"/>
  <c r="P28" i="18"/>
  <c r="R28" i="18" s="1"/>
  <c r="P29" i="18"/>
  <c r="R29" i="18" s="1"/>
  <c r="P30" i="18"/>
  <c r="R30" i="18" s="1"/>
  <c r="P31" i="18"/>
  <c r="R31" i="18" s="1"/>
  <c r="P32" i="18"/>
  <c r="R32" i="18" s="1"/>
  <c r="P33" i="18"/>
  <c r="R33" i="18" s="1"/>
  <c r="P34" i="18"/>
  <c r="R34" i="18" s="1"/>
  <c r="P35" i="18"/>
  <c r="R35" i="18" s="1"/>
  <c r="T35" i="18" l="1"/>
  <c r="T30" i="18"/>
  <c r="T31" i="18"/>
  <c r="T34" i="18"/>
  <c r="T33" i="18"/>
  <c r="T29" i="18"/>
  <c r="T32" i="18"/>
  <c r="T28" i="18"/>
  <c r="T19" i="18"/>
  <c r="T13" i="18"/>
  <c r="T18" i="18"/>
  <c r="T17" i="18"/>
  <c r="T15" i="18"/>
  <c r="T14" i="18"/>
  <c r="R27" i="18"/>
  <c r="A4" i="15"/>
  <c r="T27" i="18" l="1"/>
  <c r="T16" i="18"/>
  <c r="O20" i="28"/>
  <c r="C36" i="8"/>
  <c r="E10" i="23"/>
  <c r="C14" i="8" l="1"/>
  <c r="N14" i="23" l="1"/>
  <c r="P8" i="23"/>
  <c r="P16" i="23"/>
  <c r="F14" i="23"/>
  <c r="D25" i="8"/>
  <c r="C25" i="8"/>
  <c r="C17" i="8"/>
  <c r="C50" i="8" l="1"/>
  <c r="C45" i="8"/>
  <c r="D45" i="8" s="1"/>
  <c r="B45" i="8"/>
  <c r="I25" i="8"/>
  <c r="C13" i="8"/>
  <c r="C12" i="8" s="1"/>
  <c r="D7" i="23" s="1"/>
  <c r="E33" i="8"/>
  <c r="F33" i="8" s="1"/>
  <c r="E34" i="8"/>
  <c r="F34" i="8" s="1"/>
  <c r="E35" i="8"/>
  <c r="F35" i="8" s="1"/>
  <c r="E15" i="8"/>
  <c r="F15" i="8" s="1"/>
  <c r="E16" i="8"/>
  <c r="F16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6" i="8"/>
  <c r="F26" i="8" s="1"/>
  <c r="E27" i="8"/>
  <c r="F27" i="8" s="1"/>
  <c r="D10" i="23"/>
  <c r="D8" i="23"/>
  <c r="E8" i="23"/>
  <c r="F10" i="23" l="1"/>
  <c r="F8" i="23"/>
  <c r="D9" i="23"/>
  <c r="D11" i="23" l="1"/>
  <c r="D14" i="8"/>
  <c r="D17" i="8"/>
  <c r="E17" i="8" s="1"/>
  <c r="F17" i="8" s="1"/>
  <c r="A34" i="15"/>
  <c r="D13" i="8" l="1"/>
  <c r="E13" i="8" s="1"/>
  <c r="F13" i="8" s="1"/>
  <c r="E14" i="8"/>
  <c r="F14" i="8" s="1"/>
  <c r="A35" i="15"/>
  <c r="O21" i="28"/>
  <c r="F26" i="23"/>
  <c r="F20" i="23"/>
  <c r="F18" i="23"/>
  <c r="F16" i="23"/>
  <c r="N22" i="28"/>
  <c r="H22" i="28"/>
  <c r="U12" i="18" s="1"/>
  <c r="I22" i="28"/>
  <c r="J10" i="15" l="1"/>
  <c r="L258" i="28"/>
  <c r="L259" i="28"/>
  <c r="L20" i="28"/>
  <c r="L21" i="28"/>
  <c r="O22" i="28"/>
  <c r="D12" i="8"/>
  <c r="J22" i="28"/>
  <c r="K22" i="28" s="1"/>
  <c r="L22" i="28"/>
  <c r="F22" i="23" l="1"/>
  <c r="T10" i="15"/>
  <c r="L10" i="15"/>
  <c r="M10" i="15"/>
  <c r="N10" i="15" s="1"/>
  <c r="I31" i="8"/>
  <c r="I36" i="8" s="1"/>
  <c r="J25" i="15"/>
  <c r="T25" i="15" s="1"/>
  <c r="E7" i="23"/>
  <c r="E24" i="23"/>
  <c r="E12" i="18"/>
  <c r="D11" i="8"/>
  <c r="E55" i="18" l="1"/>
  <c r="H22" i="23"/>
  <c r="Q9" i="23"/>
  <c r="C44" i="8"/>
  <c r="B50" i="8"/>
  <c r="F7" i="23"/>
  <c r="E9" i="23"/>
  <c r="E11" i="23" s="1"/>
  <c r="E25" i="23" s="1"/>
  <c r="M25" i="15"/>
  <c r="N25" i="15" s="1"/>
  <c r="L25" i="15"/>
  <c r="E58" i="18"/>
  <c r="R58" i="18"/>
  <c r="F24" i="23"/>
  <c r="D31" i="8"/>
  <c r="L12" i="18"/>
  <c r="F9" i="23"/>
  <c r="C46" i="8"/>
  <c r="D28" i="8"/>
  <c r="E25" i="8"/>
  <c r="F25" i="8" s="1"/>
  <c r="F11" i="23" l="1"/>
  <c r="E17" i="23"/>
  <c r="E21" i="23"/>
  <c r="E27" i="23"/>
  <c r="E15" i="23"/>
  <c r="E19" i="23"/>
  <c r="E23" i="23"/>
  <c r="L55" i="18"/>
  <c r="P12" i="18"/>
  <c r="G11" i="8"/>
  <c r="D32" i="8"/>
  <c r="E32" i="8" s="1"/>
  <c r="F32" i="8" s="1"/>
  <c r="E31" i="8"/>
  <c r="F31" i="8" s="1"/>
  <c r="G17" i="8"/>
  <c r="G21" i="8"/>
  <c r="G14" i="8"/>
  <c r="G12" i="8"/>
  <c r="G13" i="8"/>
  <c r="G22" i="8"/>
  <c r="G16" i="8"/>
  <c r="G24" i="8"/>
  <c r="G26" i="8"/>
  <c r="G23" i="8"/>
  <c r="G20" i="8"/>
  <c r="G28" i="8"/>
  <c r="G25" i="8"/>
  <c r="G27" i="8"/>
  <c r="G19" i="8"/>
  <c r="G18" i="8"/>
  <c r="G15" i="8"/>
  <c r="A33" i="15"/>
  <c r="A32" i="15"/>
  <c r="R12" i="18" l="1"/>
  <c r="D30" i="8"/>
  <c r="D36" i="8" s="1"/>
  <c r="G36" i="8" s="1"/>
  <c r="C11" i="8"/>
  <c r="C28" i="8" s="1"/>
  <c r="E12" i="8"/>
  <c r="F12" i="8" s="1"/>
  <c r="E11" i="8" l="1"/>
  <c r="F11" i="8" s="1"/>
  <c r="I11" i="8"/>
  <c r="G30" i="8"/>
  <c r="B44" i="8"/>
  <c r="I28" i="8"/>
  <c r="N9" i="23"/>
  <c r="B46" i="8" l="1"/>
  <c r="D46" i="8" s="1"/>
  <c r="D44" i="8"/>
  <c r="O9" i="23"/>
  <c r="O15" i="23" s="1"/>
  <c r="N17" i="23"/>
  <c r="P36" i="18"/>
  <c r="P37" i="18"/>
  <c r="R37" i="18" s="1"/>
  <c r="P38" i="18"/>
  <c r="R38" i="18" s="1"/>
  <c r="P39" i="18"/>
  <c r="R39" i="18" s="1"/>
  <c r="P40" i="18"/>
  <c r="R40" i="18" s="1"/>
  <c r="P41" i="18"/>
  <c r="R41" i="18" s="1"/>
  <c r="P42" i="18"/>
  <c r="R42" i="18" s="1"/>
  <c r="P43" i="18"/>
  <c r="R43" i="18" s="1"/>
  <c r="P44" i="18"/>
  <c r="R44" i="18" s="1"/>
  <c r="P45" i="18"/>
  <c r="R45" i="18" s="1"/>
  <c r="P46" i="18"/>
  <c r="R46" i="18" s="1"/>
  <c r="P47" i="18"/>
  <c r="R47" i="18" s="1"/>
  <c r="P48" i="18"/>
  <c r="R48" i="18" s="1"/>
  <c r="P49" i="18"/>
  <c r="R49" i="18" s="1"/>
  <c r="P50" i="18"/>
  <c r="R50" i="18" s="1"/>
  <c r="P51" i="18"/>
  <c r="R51" i="18" s="1"/>
  <c r="P52" i="18"/>
  <c r="R52" i="18" s="1"/>
  <c r="P53" i="18"/>
  <c r="R53" i="18" s="1"/>
  <c r="P54" i="18"/>
  <c r="R54" i="18" s="1"/>
  <c r="P55" i="18" l="1"/>
  <c r="P58" i="18" s="1"/>
  <c r="P9" i="23"/>
  <c r="R36" i="18"/>
  <c r="A52" i="18"/>
  <c r="B52" i="18"/>
  <c r="C52" i="18"/>
  <c r="D52" i="18"/>
  <c r="A53" i="18"/>
  <c r="B53" i="18"/>
  <c r="C53" i="18"/>
  <c r="D53" i="18"/>
  <c r="A54" i="18"/>
  <c r="B54" i="18"/>
  <c r="C54" i="18"/>
  <c r="D54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H44" i="8" l="1"/>
  <c r="F44" i="8"/>
  <c r="B51" i="8"/>
  <c r="E30" i="8"/>
  <c r="F30" i="8" s="1"/>
  <c r="E51" i="18"/>
  <c r="E47" i="18"/>
  <c r="E43" i="18"/>
  <c r="E39" i="18"/>
  <c r="E54" i="18"/>
  <c r="E50" i="18"/>
  <c r="E46" i="18"/>
  <c r="E42" i="18"/>
  <c r="E38" i="18"/>
  <c r="E53" i="18"/>
  <c r="E49" i="18"/>
  <c r="E45" i="18"/>
  <c r="E41" i="18"/>
  <c r="E37" i="18"/>
  <c r="E52" i="18"/>
  <c r="E48" i="18"/>
  <c r="E44" i="18"/>
  <c r="E40" i="18"/>
  <c r="E36" i="18"/>
  <c r="T44" i="18" l="1"/>
  <c r="T38" i="18"/>
  <c r="T51" i="18"/>
  <c r="T48" i="18"/>
  <c r="T45" i="18"/>
  <c r="T42" i="18"/>
  <c r="T39" i="18"/>
  <c r="T41" i="18"/>
  <c r="T54" i="18"/>
  <c r="T36" i="18"/>
  <c r="T52" i="18"/>
  <c r="T49" i="18"/>
  <c r="T46" i="18"/>
  <c r="T43" i="18"/>
  <c r="T40" i="18"/>
  <c r="T37" i="18"/>
  <c r="T53" i="18"/>
  <c r="T50" i="18"/>
  <c r="T47" i="18"/>
  <c r="G32" i="8"/>
  <c r="G31" i="8"/>
  <c r="G34" i="8"/>
  <c r="G33" i="8"/>
  <c r="G35" i="8"/>
  <c r="D37" i="8" l="1"/>
  <c r="C52" i="8" l="1"/>
  <c r="G44" i="8" l="1"/>
  <c r="F46" i="8"/>
  <c r="G46" i="8" s="1"/>
  <c r="B52" i="8"/>
  <c r="D36" i="18" l="1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E36" i="8" l="1"/>
  <c r="F36" i="8" s="1"/>
  <c r="R55" i="18" l="1"/>
  <c r="V55" i="18" s="1"/>
  <c r="T12" i="18"/>
  <c r="E28" i="8"/>
  <c r="F28" i="8" s="1"/>
  <c r="C37" i="8"/>
  <c r="N15" i="23"/>
  <c r="T55" i="18" l="1"/>
  <c r="S17" i="18"/>
  <c r="S25" i="18"/>
  <c r="S19" i="18"/>
  <c r="S26" i="18"/>
  <c r="S12" i="18"/>
  <c r="S24" i="18"/>
  <c r="S20" i="18"/>
  <c r="S13" i="18"/>
  <c r="S21" i="18"/>
  <c r="S14" i="18"/>
  <c r="S22" i="18"/>
  <c r="S15" i="18"/>
  <c r="S23" i="18"/>
  <c r="S16" i="18"/>
  <c r="S18" i="18"/>
  <c r="H56" i="18"/>
  <c r="N56" i="18"/>
  <c r="P56" i="18"/>
  <c r="L56" i="18"/>
  <c r="S35" i="18"/>
  <c r="S29" i="18"/>
  <c r="I56" i="18"/>
  <c r="S44" i="18"/>
  <c r="M56" i="18"/>
  <c r="S34" i="18"/>
  <c r="S30" i="18"/>
  <c r="R56" i="18"/>
  <c r="Q56" i="18"/>
  <c r="S33" i="18"/>
  <c r="G56" i="18"/>
  <c r="J56" i="18"/>
  <c r="S50" i="18"/>
  <c r="K56" i="18"/>
  <c r="S46" i="18"/>
  <c r="S54" i="18"/>
  <c r="S43" i="18"/>
  <c r="S52" i="18"/>
  <c r="S39" i="18"/>
  <c r="S38" i="18"/>
  <c r="S51" i="18"/>
  <c r="S48" i="18"/>
  <c r="S42" i="18"/>
  <c r="S47" i="18"/>
  <c r="S49" i="18"/>
  <c r="S45" i="18"/>
  <c r="S40" i="18"/>
  <c r="S27" i="18"/>
  <c r="S32" i="18"/>
  <c r="S28" i="18"/>
  <c r="O56" i="18"/>
  <c r="S31" i="18"/>
  <c r="S53" i="18"/>
  <c r="S41" i="18"/>
  <c r="S36" i="18"/>
  <c r="S37" i="18"/>
  <c r="P7" i="23"/>
  <c r="O17" i="23"/>
  <c r="P17" i="23" s="1"/>
  <c r="D15" i="23"/>
  <c r="S55" i="18" l="1"/>
  <c r="F15" i="23"/>
  <c r="P14" i="23"/>
  <c r="D27" i="23"/>
  <c r="D19" i="23"/>
  <c r="D17" i="23"/>
  <c r="D21" i="23"/>
  <c r="D25" i="23"/>
  <c r="D23" i="23"/>
  <c r="F25" i="23" l="1"/>
  <c r="F21" i="23"/>
  <c r="F27" i="23"/>
  <c r="F17" i="23"/>
  <c r="F19" i="23"/>
  <c r="F23" i="23"/>
  <c r="P15" i="23"/>
  <c r="E37" i="8"/>
</calcChain>
</file>

<file path=xl/comments1.xml><?xml version="1.0" encoding="utf-8"?>
<comments xmlns="http://schemas.openxmlformats.org/spreadsheetml/2006/main">
  <authors>
    <author>Tania Mara Chaves Daldegan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24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29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34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49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55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60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63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74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77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80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E83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C8" authorId="0" shapeId="0">
      <text>
        <r>
          <rPr>
            <b/>
            <sz val="13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3"/>
            <color indexed="81"/>
            <rFont val="Tahoma"/>
            <family val="2"/>
          </rPr>
          <t>Nome do Projeto ou Atividade do Plano de Ação 2020, conforme descritivo no Anexo 1.4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3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pespectivas de </t>
        </r>
        <r>
          <rPr>
            <b/>
            <sz val="13"/>
            <color indexed="10"/>
            <rFont val="Tahoma"/>
            <family val="2"/>
          </rPr>
          <t>Processos Internos, Alavancadores e Pessoas e Infraestrutura.</t>
        </r>
        <r>
          <rPr>
            <b/>
            <sz val="13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3"/>
            <color indexed="81"/>
            <rFont val="Tahoma"/>
            <family val="2"/>
          </rPr>
          <t>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projeto, dentro do seu horizonte do tempo. Refletem o objetivo geral do projeto e representam o seu desdobramento em metas mensuráveis. Resultado = Transformação + Indicador + Meta + Prazo, conforme descritivo no Anexo 1.4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3"/>
            <color indexed="81"/>
            <rFont val="Tahoma"/>
            <family val="2"/>
          </rPr>
          <t xml:space="preserve">Os valores devem ser iguais do Plano de Ação da Programação 2019 aprovado. Caso tenha feito a Reprogramação 2019 considerar os valores aprovados da Reprogramação 2019.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3"/>
            <color indexed="81"/>
            <rFont val="Tahoma"/>
            <family val="2"/>
          </rPr>
          <t>Valores  dos Projetos/Atividades do Plano de Ação 2020, conforme descritivo no Anexo 1.4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K8" authorId="1" shapeId="0">
      <text>
        <r>
          <rPr>
            <b/>
            <sz val="13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Apoio.</t>
        </r>
      </text>
    </comment>
    <comment ref="L8" authorId="2" shapeId="0">
      <text>
        <r>
          <rPr>
            <b/>
            <sz val="15"/>
            <color indexed="81"/>
            <rFont val="Segoe UI"/>
            <family val="2"/>
          </rPr>
          <t>Não considerar o valor da despesa de capital no cálculo do percentual.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2019 aprovado. Caso tenha feito a Reprogramação 2019 considerar os valores aprovados da Reprogramação 2019.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das anuidades, RRT, Taxas e Multas devem ser iguais das Diretrizes 2020. </t>
        </r>
      </text>
    </comment>
    <comment ref="A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A17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1" shapeId="0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2" shapeId="0">
      <text>
        <r>
          <rPr>
            <b/>
            <sz val="9"/>
            <color indexed="81"/>
            <rFont val="Segoe UI"/>
            <family val="2"/>
          </rPr>
          <t>Valores conforme o anexo 1.3 da Programação (ou Reprogramação) 2018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  <author>Tania Mara Chaves Daldegan</author>
  </authors>
  <commentList>
    <comment ref="B7" authorId="0" shapeId="0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excluídos os valores das anuidades de exercícios anteriores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1" shapeId="0">
      <text>
        <r>
          <rPr>
            <b/>
            <sz val="14"/>
            <color indexed="81"/>
            <rFont val="Tahoma"/>
            <family val="2"/>
          </rPr>
          <t>Detalhar o valor no campo das justificativas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F14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7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Tania Mara Chaves Daldegan</author>
  </authors>
  <commentList>
    <comment ref="M10" authorId="0" shapeId="0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</commentList>
</comments>
</file>

<file path=xl/sharedStrings.xml><?xml version="1.0" encoding="utf-8"?>
<sst xmlns="http://schemas.openxmlformats.org/spreadsheetml/2006/main" count="1762" uniqueCount="677">
  <si>
    <t>Total</t>
  </si>
  <si>
    <t>Período de Execução</t>
  </si>
  <si>
    <t>Início</t>
  </si>
  <si>
    <t>Término</t>
  </si>
  <si>
    <t>Responsável pela Execução</t>
  </si>
  <si>
    <t>Pessoal</t>
  </si>
  <si>
    <t>Imobilizado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</si>
  <si>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</si>
  <si>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</si>
  <si>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</si>
  <si>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</si>
  <si>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</si>
  <si>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</si>
  <si>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</si>
  <si>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</si>
  <si>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</si>
  <si>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</si>
  <si>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Unidade Responsável</t>
  </si>
  <si>
    <t>Denominação</t>
  </si>
  <si>
    <t>TOTAL</t>
  </si>
  <si>
    <t>Especificação</t>
  </si>
  <si>
    <t>I - FONTES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</si>
  <si>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</si>
  <si>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</si>
  <si>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</si>
  <si>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</si>
  <si>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</si>
  <si>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</si>
  <si>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</si>
  <si>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</si>
  <si>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</si>
  <si>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</si>
  <si>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</si>
  <si>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</si>
  <si>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</si>
  <si>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</si>
  <si>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</si>
  <si>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Valores em R$ 1,00</t>
  </si>
  <si>
    <t xml:space="preserve">Variação                                                      </t>
  </si>
  <si>
    <t>II.4 Reserva de Contingência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</si>
  <si>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</si>
  <si>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</si>
  <si>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</si>
  <si>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</si>
  <si>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</si>
  <si>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</si>
  <si>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</si>
  <si>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</si>
  <si>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</si>
  <si>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</si>
  <si>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</si>
  <si>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</si>
  <si>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</si>
  <si>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</si>
  <si>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</si>
  <si>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</si>
  <si>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FP</t>
  </si>
  <si>
    <t xml:space="preserve">A custear com Recursos do Fundo de Apoio (R$) 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</si>
  <si>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</si>
  <si>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</si>
  <si>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</si>
  <si>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</si>
  <si>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</si>
  <si>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</si>
  <si>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</si>
  <si>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</si>
  <si>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</si>
  <si>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</si>
  <si>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</si>
  <si>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</si>
  <si>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</si>
  <si>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</si>
  <si>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</si>
  <si>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</si>
  <si>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</si>
  <si>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</si>
  <si>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</si>
  <si>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LEGENDA: P = PROJETO/ A = ATIVIDADE/ FP = FUNDO DE APOIO</t>
  </si>
  <si>
    <t>CAU/UF:</t>
  </si>
  <si>
    <t>Orientação:  As células sinalizadas, em cinza, são fórmulas e não devem ser modificadas. Preencher apenas os campos em branco.</t>
  </si>
  <si>
    <t>1.1.3 Taxas e Multas</t>
  </si>
  <si>
    <t xml:space="preserve">Fórmula </t>
  </si>
  <si>
    <t xml:space="preserve">Periodicidade </t>
  </si>
  <si>
    <t>B- INDICADORES DE RESULTADO</t>
  </si>
  <si>
    <t>A- INDICADORES INSTITUCIONAIS</t>
  </si>
  <si>
    <t xml:space="preserve">II.3 Aporte ao CSC </t>
  </si>
  <si>
    <t>Atividades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</si>
  <si>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</si>
  <si>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</si>
  <si>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</si>
  <si>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</si>
  <si>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</si>
  <si>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Unidade Organizacional:</t>
  </si>
  <si>
    <t>Pessoal e Encargos</t>
  </si>
  <si>
    <t>A. Pessoal e Encargos (Valores totais)</t>
  </si>
  <si>
    <t xml:space="preserve">Responsável Projeto/Atividade: </t>
  </si>
  <si>
    <t>Denominação do Projeto ou Atividade :</t>
  </si>
  <si>
    <t xml:space="preserve">Objetivo Estratégico Principal : </t>
  </si>
  <si>
    <t>% Utilização do Fundo de Apoio            (D = C/B *100)</t>
  </si>
  <si>
    <t xml:space="preserve">Part. % (E)           </t>
  </si>
  <si>
    <t>Valores                        (C=B-A)</t>
  </si>
  <si>
    <t xml:space="preserve">Resultados Esperados </t>
  </si>
  <si>
    <t>COMENTÁRIOS/JUSTIFICATIVAS :</t>
  </si>
  <si>
    <t>1. QUADRO GERAL</t>
  </si>
  <si>
    <t>Fundo de Apoio</t>
  </si>
  <si>
    <t>% Utilização do Fundo de Apoio</t>
  </si>
  <si>
    <t>Resultado</t>
  </si>
  <si>
    <t>1.1.3 RRT</t>
  </si>
  <si>
    <t xml:space="preserve">BASE DE CÁLCULO </t>
  </si>
  <si>
    <t xml:space="preserve">Variação </t>
  </si>
  <si>
    <t>Objetivo Geral :</t>
  </si>
  <si>
    <t xml:space="preserve">Resultado esperado do Projeto/Atividade: </t>
  </si>
  <si>
    <t>Nº</t>
  </si>
  <si>
    <t>Descrição da Ação</t>
  </si>
  <si>
    <t>Custo da Ação (R$)</t>
  </si>
  <si>
    <t>% Partic.
(G)</t>
  </si>
  <si>
    <t>Metas Físicas</t>
  </si>
  <si>
    <t>Obs.: Os Indicadores devem ser vinculados aos objetivos estratégicos priorizados no Mapa Estratégico do CAU/UF, ou seja, os indicadores dos objetivos estratégicos escolhidos no Mapa Estratégico devem ser priorizados.</t>
  </si>
  <si>
    <t>%
(D=C/A)</t>
  </si>
  <si>
    <t>% 
(F = E/A *100)</t>
  </si>
  <si>
    <t xml:space="preserve">CATEGORIA ECONÔMICA </t>
  </si>
  <si>
    <t>Corrente</t>
  </si>
  <si>
    <t xml:space="preserve">Capital </t>
  </si>
  <si>
    <t xml:space="preserve">FONTES </t>
  </si>
  <si>
    <t>USOS</t>
  </si>
  <si>
    <t>Variação % 
(C=B/A)</t>
  </si>
  <si>
    <t>5.  Receita da Arrecadação Líquida (RAL = 3 - 4)</t>
  </si>
  <si>
    <t>Anual</t>
  </si>
  <si>
    <t>Trimestral</t>
  </si>
  <si>
    <t>Valores
 (C=B-A)</t>
  </si>
  <si>
    <t>%        
(D=C/B)</t>
  </si>
  <si>
    <t>1.1.1.1.2 Anuidade Exercícios anteriores</t>
  </si>
  <si>
    <t>1.1.1.2.2 Anuidade Exercícios anteriores</t>
  </si>
  <si>
    <t>ANEXOS</t>
  </si>
  <si>
    <t>Valor da Programação 2019 (R$)</t>
  </si>
  <si>
    <t>Programação 2019</t>
  </si>
  <si>
    <t>Variação % 
(F=E/D)</t>
  </si>
  <si>
    <t>1) Não alterar cores e formatações no modelo.</t>
  </si>
  <si>
    <t>2) Não alterar fórmula.</t>
  </si>
  <si>
    <t>4) Atentar as orientações em amarelo em cada aba da Planilha .</t>
  </si>
  <si>
    <t>5) No preenchimento das células utilizar letras maiúsculas apenas em siglas e no começo da frase.</t>
  </si>
  <si>
    <t>6) Utilizar mesma fonte de texto em todas células (Optamos pela fonte CALIBRI tamanho 12).</t>
  </si>
  <si>
    <t>OBS: No item da categoria dos "Usos Correntes", deverão ser considerados os valores dos Aportes ao Fundo de Apoio, ao CSC , e à Reserva de Contingência.</t>
  </si>
  <si>
    <r>
      <t xml:space="preserve"> Despesas com Pessoal </t>
    </r>
    <r>
      <rPr>
        <b/>
        <sz val="14"/>
        <color indexed="57"/>
        <rFont val="Calibri"/>
        <family val="2"/>
      </rPr>
      <t>(máximo de 55% sobre as Receitas Correntes. Não considerar o valor total das rescisões contratuais, auxílio alimentação, auxílio transporte, plano de saúde e demais benefícios)</t>
    </r>
  </si>
  <si>
    <r>
      <t xml:space="preserve">Atendimento
</t>
    </r>
    <r>
      <rPr>
        <b/>
        <sz val="14"/>
        <color indexed="21"/>
        <rFont val="Calibri"/>
        <family val="2"/>
      </rPr>
      <t>(mínimo de 10 % do total da RAL)</t>
    </r>
  </si>
  <si>
    <r>
      <t>Capacitação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</si>
  <si>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 xml:space="preserve">Comunicação
</t>
    </r>
    <r>
      <rPr>
        <b/>
        <sz val="14"/>
        <color indexed="21"/>
        <rFont val="Calibri"/>
        <family val="2"/>
      </rPr>
      <t xml:space="preserve">(mínimo de 3% do total da RAL)             </t>
    </r>
    <r>
      <rPr>
        <b/>
        <sz val="14"/>
        <color indexed="57"/>
        <rFont val="Calibri"/>
        <family val="2"/>
      </rPr>
      <t xml:space="preserve">                                                                                </t>
    </r>
  </si>
  <si>
    <r>
      <t xml:space="preserve">Patrocínio
</t>
    </r>
    <r>
      <rPr>
        <b/>
        <sz val="14"/>
        <color indexed="21"/>
        <rFont val="Calibri"/>
        <family val="2"/>
      </rPr>
      <t xml:space="preserve">(máximo de 5% do total da RAL)   </t>
    </r>
    <r>
      <rPr>
        <b/>
        <sz val="14"/>
        <color indexed="10"/>
        <rFont val="Calibri"/>
        <family val="2"/>
      </rPr>
      <t xml:space="preserve">      </t>
    </r>
    <r>
      <rPr>
        <b/>
        <sz val="14"/>
        <color indexed="8"/>
        <rFont val="Calibri"/>
        <family val="2"/>
      </rPr>
      <t xml:space="preserve">                                                                            </t>
    </r>
  </si>
  <si>
    <r>
      <t xml:space="preserve">Assistência Técnica                            </t>
    </r>
    <r>
      <rPr>
        <b/>
        <sz val="14"/>
        <color rgb="FF008080"/>
        <rFont val="Calibri"/>
        <family val="2"/>
        <scheme val="minor"/>
      </rPr>
      <t xml:space="preserve">(mínimo de 2% do total da RAL) </t>
    </r>
    <r>
      <rPr>
        <b/>
        <sz val="14"/>
        <color theme="1"/>
        <rFont val="Calibri"/>
        <family val="2"/>
        <scheme val="minor"/>
      </rPr>
      <t xml:space="preserve">   </t>
    </r>
  </si>
  <si>
    <r>
      <t xml:space="preserve">Reserva de Contingência                          </t>
    </r>
    <r>
      <rPr>
        <b/>
        <sz val="14"/>
        <color indexed="21"/>
        <rFont val="Calibri"/>
        <family val="2"/>
      </rPr>
      <t xml:space="preserve">(até 2 % do total da RAL)              </t>
    </r>
  </si>
  <si>
    <t>1.1 Receitas de Arrecadação Total</t>
  </si>
  <si>
    <r>
      <t xml:space="preserve">Objetivos Estratégicos Locais             </t>
    </r>
    <r>
      <rPr>
        <b/>
        <sz val="14"/>
        <color indexed="21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008080"/>
        <rFont val="Calibri"/>
        <family val="2"/>
      </rPr>
      <t xml:space="preserve">(mínimo de 6 % do total da RAL) </t>
    </r>
    <r>
      <rPr>
        <b/>
        <sz val="14"/>
        <color indexed="21"/>
        <rFont val="Calibri"/>
        <family val="2"/>
      </rPr>
      <t xml:space="preserve">                        </t>
    </r>
  </si>
  <si>
    <t>Orientações para preenchimento do Modelo do Plano de Ação 2020</t>
  </si>
  <si>
    <t>3) Usar o arquivo da Programação 2020 enviado pela Assplan.</t>
  </si>
  <si>
    <t>Meta 2019</t>
  </si>
  <si>
    <r>
      <t xml:space="preserve"> Índice de municípios que possuem Plano Diretor, em conformidade com os critérios da legislação
 </t>
    </r>
    <r>
      <rPr>
        <b/>
        <sz val="20"/>
        <rFont val="Calibri"/>
        <family val="2"/>
        <scheme val="minor"/>
      </rPr>
      <t xml:space="preserve">(CAU/UF)
</t>
    </r>
  </si>
  <si>
    <t xml:space="preserve">número de municípios do Estado que possuem instrumentos de planejamento urbano </t>
  </si>
  <si>
    <t>x 100</t>
  </si>
  <si>
    <t>total de municípios do Estado</t>
  </si>
  <si>
    <t>quantidade de serviços fiscalizados pelo CAU/UF no Ano</t>
  </si>
  <si>
    <t>número de serviços propostos a serem fiscalizados</t>
  </si>
  <si>
    <t>quantidade de presença profissional com RRT</t>
  </si>
  <si>
    <t>quantidade de serviços fiscalizados pelo CAU/UF</t>
  </si>
  <si>
    <r>
      <t xml:space="preserve">número total de RRT registrados </t>
    </r>
    <r>
      <rPr>
        <b/>
        <sz val="20"/>
        <rFont val="Calibri"/>
        <family val="2"/>
        <scheme val="minor"/>
      </rPr>
      <t xml:space="preserve">por mês </t>
    </r>
  </si>
  <si>
    <t>Mensal</t>
  </si>
  <si>
    <t>número total de profissionais ativos no Estado</t>
  </si>
  <si>
    <t>quantidade de denúncias atendidas pelo CAU/UF</t>
  </si>
  <si>
    <t>X 100</t>
  </si>
  <si>
    <t>número de denúncias recebidas pelo CAU/UF</t>
  </si>
  <si>
    <t>quantidade de orientações gerais realizadas pelo CAU/UF</t>
  </si>
  <si>
    <t>Semestral</t>
  </si>
  <si>
    <t>número de orientações propostas a serem realizadas</t>
  </si>
  <si>
    <t>número de processos de fiscalização concluídos em um ano</t>
  </si>
  <si>
    <t xml:space="preserve"> número total de processos de fiscalização</t>
  </si>
  <si>
    <t>número de solicitações tratadas em até 30 dias</t>
  </si>
  <si>
    <t>número de solicitações</t>
  </si>
  <si>
    <t>número de usuários satisfeitos com a solução da demanda</t>
  </si>
  <si>
    <t>número de usuários que responderam a pesquisa</t>
  </si>
  <si>
    <r>
      <t xml:space="preserve">Índice da intenção (plano) de investimento em patrocínios (%)- </t>
    </r>
    <r>
      <rPr>
        <b/>
        <sz val="20"/>
        <rFont val="Calibri"/>
        <family val="2"/>
        <scheme val="minor"/>
      </rPr>
      <t>(CAU/UF)</t>
    </r>
  </si>
  <si>
    <t>valor orçamentário destinado a patrocínios</t>
  </si>
  <si>
    <t>orçamento total</t>
  </si>
  <si>
    <r>
      <t xml:space="preserve">Índice da capacidade de execução dos investimentos em patrocínios  (%) - </t>
    </r>
    <r>
      <rPr>
        <b/>
        <sz val="20"/>
        <rFont val="Calibri"/>
        <family val="2"/>
        <scheme val="minor"/>
      </rPr>
      <t xml:space="preserve">(CAU/UF) </t>
    </r>
  </si>
  <si>
    <t>valor orçamentário investido (executado) em patrocínios</t>
  </si>
  <si>
    <t>número de órgãos públicos nos municípios do Estado que atuam em planejamento territorial e gestão urbana que utilizem pelo menos um arquiteto e urbanista (interno ou externo)</t>
  </si>
  <si>
    <t>número de órgãos públicos nos municípios do Estado que atuam em planejamento territorial e gestão urbana</t>
  </si>
  <si>
    <t>número de municípios no Estado que possuem um órgão de planejamento urbano</t>
  </si>
  <si>
    <t>total de municípios no Estado</t>
  </si>
  <si>
    <r>
      <t xml:space="preserve">Participação do CAU na elaboração ou regulamentação da Lei da Asssitência Técnica Gratuita (Lei nº 11.888/08) (%) - </t>
    </r>
    <r>
      <rPr>
        <b/>
        <sz val="20"/>
        <rFont val="Calibri"/>
        <family val="2"/>
        <scheme val="minor"/>
      </rPr>
      <t xml:space="preserve">(CAU/UF)
</t>
    </r>
  </si>
  <si>
    <t xml:space="preserve">número de municípios no Estado que aplicam a Lei de Assistência Técnica </t>
  </si>
  <si>
    <t>x100</t>
  </si>
  <si>
    <t>total de municípios do Estado (= total da amostragem definida)</t>
  </si>
  <si>
    <r>
      <t xml:space="preserve">Obrigatoriedade de planos urbanísticos para as cidades (%) - </t>
    </r>
    <r>
      <rPr>
        <b/>
        <sz val="20"/>
        <rFont val="Calibri"/>
        <family val="2"/>
        <scheme val="minor"/>
      </rPr>
      <t>(CAU/UF)</t>
    </r>
  </si>
  <si>
    <t xml:space="preserve">número de planos diretores que contemplam planos urbanísticos nos municípios do Estado
</t>
  </si>
  <si>
    <t>número de planos diretores nos municípios do Estado</t>
  </si>
  <si>
    <t>Quantidade de acessos qualificados (visitantes únicos) a página do CAU</t>
  </si>
  <si>
    <t xml:space="preserve">número de inserções na mídia em geral onde o CAU foi citado
</t>
  </si>
  <si>
    <t>total de notícias sobre questões de Arquitetura e Urbanismo</t>
  </si>
  <si>
    <t xml:space="preserve">número de inserções positivas do CAU na mídia 
</t>
  </si>
  <si>
    <t>total de inserções do CAU na mídia</t>
  </si>
  <si>
    <r>
      <t xml:space="preserve">Índice de escolas que possuem disciplinas com conteúdo sobre a ética profissional (%) - </t>
    </r>
    <r>
      <rPr>
        <b/>
        <sz val="20"/>
        <rFont val="Calibri"/>
        <family val="2"/>
        <charset val="1"/>
      </rPr>
      <t xml:space="preserve">(CAU/UF)
</t>
    </r>
  </si>
  <si>
    <t xml:space="preserve">número de escolas do Estado com a disciplina de ética profissional na grade curricular
</t>
  </si>
  <si>
    <t>número total de escolas do Estado</t>
  </si>
  <si>
    <t xml:space="preserve">número de processos éticos concluídos em um ano
</t>
  </si>
  <si>
    <t>número total de processos éticos</t>
  </si>
  <si>
    <t>número total de RRT do Estado
__________________________________
população do Estado (1000 habitantes)</t>
  </si>
  <si>
    <r>
      <t xml:space="preserve">Índice de RRT mínimas  - </t>
    </r>
    <r>
      <rPr>
        <b/>
        <sz val="20"/>
        <rFont val="Calibri"/>
        <family val="2"/>
        <scheme val="minor"/>
      </rPr>
      <t>(CAU/UF)</t>
    </r>
  </si>
  <si>
    <t>RRT mínima
___________________________
total de RRT no Estado</t>
  </si>
  <si>
    <t xml:space="preserve">receita corrente do Estado
</t>
  </si>
  <si>
    <t>Semestral e anual</t>
  </si>
  <si>
    <t>arquiteto e urbanista ativo no Estado</t>
  </si>
  <si>
    <t xml:space="preserve">custo de pessoal do Estado
</t>
  </si>
  <si>
    <t>receita corrente do Estado</t>
  </si>
  <si>
    <t xml:space="preserve">ativo circulante
</t>
  </si>
  <si>
    <t>passivo circulante</t>
  </si>
  <si>
    <t xml:space="preserve">total de profissionais inadimplentes
</t>
  </si>
  <si>
    <t>total de profissionais ativos</t>
  </si>
  <si>
    <t>total de empresas inadimplentes</t>
  </si>
  <si>
    <t>total de empresas ativas</t>
  </si>
  <si>
    <t xml:space="preserve">número de processos críticos aprimorados e/ou inovados
</t>
  </si>
  <si>
    <t>total de processos críticos</t>
  </si>
  <si>
    <t>horas totais de treinamento</t>
  </si>
  <si>
    <t>número total de colaboradores e dirigentes</t>
  </si>
  <si>
    <t xml:space="preserve">número de colaboradores e dirigentes do CAU engajados de acordo com pesquisa de engajamento
</t>
  </si>
  <si>
    <t>número de colaboradores e dirigentes do CAU</t>
  </si>
  <si>
    <t xml:space="preserve">número de usuários internos satisfeitos com a tecnologia
</t>
  </si>
  <si>
    <t>total de usuários internos que participaram da pesquisa</t>
  </si>
  <si>
    <t xml:space="preserve">número de usuários externos satisfeitos com a tecnologia
</t>
  </si>
  <si>
    <t>total de usuários externos que participaram da pesquisa</t>
  </si>
  <si>
    <r>
      <t xml:space="preserve">Orientação:  Selecionar os objetivos estratégicos prioritários em âmbito local trabalhados em 2020. Os objetivos estratégicos em âmbito nacional </t>
    </r>
    <r>
      <rPr>
        <sz val="12"/>
        <color rgb="FFFF0000"/>
        <rFont val="Calibri"/>
        <family val="2"/>
        <scheme val="minor"/>
      </rPr>
      <t>(Fiscalização, Comunicação e AU como Política de Estado )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devem ser obrigatoriamente trabalhados.</t>
    </r>
  </si>
  <si>
    <t>Meta 2020</t>
  </si>
  <si>
    <t xml:space="preserve">Índice de eficiência na conclusão de processos éticos (%) -(CAU/UF) </t>
  </si>
  <si>
    <t xml:space="preserve">Índice de processos aprimorados e/ou inovados (%) -(CAU/UF) </t>
  </si>
  <si>
    <t xml:space="preserve">Índice de satisfação externa com a tecnologia utilizada (%)- (CAU/UF) 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</si>
  <si>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</si>
  <si>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</si>
  <si>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</si>
  <si>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</si>
  <si>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</si>
  <si>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</si>
  <si>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</si>
  <si>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</si>
  <si>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</si>
  <si>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</si>
  <si>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</si>
  <si>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</si>
  <si>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</si>
  <si>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</si>
  <si>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</si>
  <si>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</si>
  <si>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7) O valor da Programação 2019 deve ser igual ao valor APROVADO no Plano de Ação 2019 ou da Reprogramação 2019, ou seja, sem transposição.</t>
  </si>
  <si>
    <t>PLANO DE AÇÃO - PROGRAMAÇÃO 2020</t>
  </si>
  <si>
    <t>Programação 2019 (A)</t>
  </si>
  <si>
    <t>Programação 2020 (B)</t>
  </si>
  <si>
    <t>Anexo 1.1- Limites de Aplicação dos Recursos Estratégicos - Programação 2020</t>
  </si>
  <si>
    <t>Valor da Programação 2020 (R$)</t>
  </si>
  <si>
    <t>Programação 2020</t>
  </si>
  <si>
    <t>Programação 2019  (A)</t>
  </si>
  <si>
    <t>Programação 2020   (B)</t>
  </si>
  <si>
    <t>Anexo 1.2 - Demonstrativo de Usos e Fontes - Programação 2020</t>
  </si>
  <si>
    <t>Orientação:  Na proposta da Programação 2020, para as receitas de Arrecadação - anuidades, RRT, taxas e multas, devem ser considerados os valores constantes das Diretrizes da Programação 2020. As receitas de exercícios anteriores devem ser projetadas por cada CAU/UF.  As células sinalizadas, em cinza, são fórmulas e não devem ser modificadas. Verificar os comentários colocando o cursor na célula correspondente, no cabeçalho.</t>
  </si>
  <si>
    <t>RESUMO DA PROGRAMAÇÃO  2020 - POR CATEGORIA ECONÔMICA</t>
  </si>
  <si>
    <t>Programação 2019 (D)</t>
  </si>
  <si>
    <t>Programação 2020 (E)</t>
  </si>
  <si>
    <t xml:space="preserve">Correntes </t>
  </si>
  <si>
    <t>Capital</t>
  </si>
  <si>
    <t>I - Receitas</t>
  </si>
  <si>
    <t>II - Despesas</t>
  </si>
  <si>
    <t>Anexo 1.3- Aplicações por Projeto/Atividade - por Elemento de Despesa (Consolidado) - Programação 2020</t>
  </si>
  <si>
    <t>Anexo 1.4 - Quadro Descritivo de Ações e Metas do Plano de Ação - Programação 2020</t>
  </si>
  <si>
    <r>
      <t>07 - Energia limpa e acessível</t>
    </r>
    <r>
      <rPr>
        <sz val="20"/>
        <color theme="1"/>
        <rFont val="Arial"/>
        <family val="2"/>
      </rPr>
      <t> </t>
    </r>
  </si>
  <si>
    <t>Indicador Vinculado ( preenchimento opcional)</t>
  </si>
  <si>
    <t>Ações Estratégicas Prioritárias</t>
  </si>
  <si>
    <t>Programação 2019
(A)</t>
  </si>
  <si>
    <t>Programação 2020
(B)</t>
  </si>
  <si>
    <t>Elementos de despesa</t>
  </si>
  <si>
    <t>OBJETIVO ESTRATÉGICO</t>
  </si>
  <si>
    <t>CLASSE</t>
  </si>
  <si>
    <t xml:space="preserve"> AÇÃO ESTRATÉGICA PRIORITÁRIA</t>
  </si>
  <si>
    <t>DESCRIÇÃO</t>
  </si>
  <si>
    <t>Assegurar a eficácia no atendimento e no relacionamento com os Arquitetos e Urbanistas e a Sociedade</t>
  </si>
  <si>
    <t>Priorizada</t>
  </si>
  <si>
    <t xml:space="preserve"> Atendimento Eletrônico</t>
  </si>
  <si>
    <t>Uso de aplicativos e ferramentas de comunicação para prestar atendimento mais ágil e eficiente.</t>
  </si>
  <si>
    <t>Auto-Atendimento</t>
  </si>
  <si>
    <t>Realização de ações direcionadoras para e facilitadoras do auto-atendimento (tutoriais, manuais)</t>
  </si>
  <si>
    <t>Qualificação dos Canais de Atendimento</t>
  </si>
  <si>
    <t>Ações para melhorar o nível de qualidade do atendimento, em suas diversas modalidades: Presencial, Telefone, E-Mail e SICCAU e processos (Registro de PF e PJ, Atualização Cadastral, RRT)</t>
  </si>
  <si>
    <t>Ações Locais em Mídia</t>
  </si>
  <si>
    <t>Ações de comunicação realizadas a partir de inserções em mídias impressas (anúncios, editoriais, etc.) e redes sociais (facebook, instagram, etc.)., tratanto de temas relevantes para a realidade de cada UF.</t>
  </si>
  <si>
    <t>Ações Nacionais em Mídia</t>
  </si>
  <si>
    <t>Realização de Campanhas nacionais de comunicação (levando em conta eventuais diferenças regionais) em temas prioritários do CAU: ATHIS, Licitações, Ensino, Valorização da Profissão.</t>
  </si>
  <si>
    <t>Atualização do Portal da Transparência</t>
  </si>
  <si>
    <t>Ações para garantir que as informações constantes no Portal da Transparência estejam devidamente atualizadas.</t>
  </si>
  <si>
    <t>Estimular a produção da Arquitetura e Urbanismo como política de Estado</t>
  </si>
  <si>
    <t>Representação em Instâncias Públicas</t>
  </si>
  <si>
    <t>Ampliação da representação de Arquitetos e Urbanistas em Conselhos Públicos, tanto em nível estadual quanto municipal, para participar e conduzir as discussões.</t>
  </si>
  <si>
    <t>Câmaras Temáticas</t>
  </si>
  <si>
    <t>Estabelecimento e consolidação de câmaras temáticas para discussão e deliberação sobre temas prioritários do CAU: Acessibilidade, Patrimônio Histórico, Estudos Urbanos, etc.)</t>
  </si>
  <si>
    <t>Editais de Patrocínio</t>
  </si>
  <si>
    <t>Aplicação de recursos para viabilizar a realização de Seminários, Mostras de Arquitetura, Cursos, Oficinas, etc., a serem firmados tanto com Entidades de Arquitetos como com Entidades Mistas.</t>
  </si>
  <si>
    <t>Capacitação em ATHIS</t>
  </si>
  <si>
    <t>Fomento das ações de capacitação em ATHIS.</t>
  </si>
  <si>
    <t>Cooperação Técnica para ATHIS</t>
  </si>
  <si>
    <t>Realização de Ações e Formalização de Acordos e Convênios de Cooperação Técnica com Entes Públicos, de acordo com a realidade de cada UF.</t>
  </si>
  <si>
    <t>Influenciar as diretrizes do ensino de Arquitetura e Urbanismo e sua formação continuada</t>
  </si>
  <si>
    <t>Ações de Melhoria da Qualidade do Ensino</t>
  </si>
  <si>
    <t>Promoção e Participação em Eventos (Seminários, Cursos, Oficinas, Palestras, Aulas Magnas, etc.) realizados por ou em conjunto com IES, bem como realização de Campanhas pela Qualidade do Ensino</t>
  </si>
  <si>
    <t>CAU nas Escolas</t>
  </si>
  <si>
    <t>Realização de ações de divulgação da Arquitetura e Urbanismo nas escolhas de ensino básico e médio.</t>
  </si>
  <si>
    <t>Audiências de Conciliação</t>
  </si>
  <si>
    <t>Realização de Audiências de Conciliação em Processos Éticos.</t>
  </si>
  <si>
    <t>Melhoria de Processo Ético</t>
  </si>
  <si>
    <t>Realizar ações de melhoria no Processo Ético (Informatização, Redesenho de Processo), incluindo os processos de apuração de denúncia.</t>
  </si>
  <si>
    <t>Palestras e campanhas sobre Aspectos Éticos</t>
  </si>
  <si>
    <t>Realização de abordando definidos e partir do estudo das condutas de maior incidência em processos éticos.</t>
  </si>
  <si>
    <t>Cooperação Técnica para Fiscalização</t>
  </si>
  <si>
    <t>Formalização de Acordos e Convênios de Cooperação Técnica com Instituições, de acordo com a realidade de cada UF.</t>
  </si>
  <si>
    <t>Plataforma de Georreferenciamento</t>
  </si>
  <si>
    <t>Concepção e Implantação de processos de trabalho que faça uso de plataforma de georreferenciamento integrado (IGEO e outras tecnologias)</t>
  </si>
  <si>
    <t>Fiscalização Orientativa</t>
  </si>
  <si>
    <t>Realização de Campanhas de Orientação, com produção de material adequado aos diversos públicos envolvidos.</t>
  </si>
  <si>
    <t>Fiscalização em Obras</t>
  </si>
  <si>
    <t>Ações de fiscalização direta em obras.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</si>
  <si>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</si>
  <si>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</si>
  <si>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</si>
  <si>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</si>
  <si>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</si>
  <si>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>NOVOS OBJETIVOS NACIONAIS - DIRETRIZES 2020</t>
  </si>
  <si>
    <t xml:space="preserve">Objetivos de Desenvolvimento Sustentável 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</si>
  <si>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 O enquadramento aos Objetivos de Desenvolvimento Sustentável (ODS) é facultativo.</t>
  </si>
  <si>
    <t>Fundo de Apoio 
 (C)</t>
  </si>
  <si>
    <t>Programação 2020
 (B)</t>
  </si>
  <si>
    <t>Programação 2019 
(A)</t>
  </si>
  <si>
    <t>Valor (R$)    
(E=B-A)</t>
  </si>
  <si>
    <t>1. Receita de Arrecadação do Exercício</t>
  </si>
  <si>
    <r>
      <t xml:space="preserve">Fiscalização
</t>
    </r>
    <r>
      <rPr>
        <b/>
        <sz val="14"/>
        <color rgb="FF009999"/>
        <rFont val="Calibri"/>
        <family val="2"/>
      </rPr>
      <t xml:space="preserve">(mínimo de 15 % do total da RAL)    </t>
    </r>
    <r>
      <rPr>
        <b/>
        <sz val="14"/>
        <color indexed="8"/>
        <rFont val="Calibri"/>
        <family val="2"/>
      </rPr>
      <t xml:space="preserve">                                                                     </t>
    </r>
  </si>
  <si>
    <t>1.1.1.1.1 Anuidade do Exercício</t>
  </si>
  <si>
    <t>1.1.1.2.1 Anuidade do Exercício</t>
  </si>
  <si>
    <t>2.2 Outras Receitas de Capital</t>
  </si>
  <si>
    <t>1.3 Outras Receitas Correntes</t>
  </si>
  <si>
    <t xml:space="preserve">Objetivo Estratégico  ODS  ( preenchimento facultativo) : </t>
  </si>
  <si>
    <t>Objetivos de Desenvolvimento Sustentável (Facultativo)</t>
  </si>
  <si>
    <t xml:space="preserve">Variação (2020/2019) </t>
  </si>
  <si>
    <t>Não se aplica</t>
  </si>
  <si>
    <t>Atendimento Eletrônico</t>
  </si>
  <si>
    <r>
      <t xml:space="preserve">OBS: A opção </t>
    </r>
    <r>
      <rPr>
        <b/>
        <sz val="11"/>
        <color theme="1"/>
        <rFont val="Calibri"/>
        <family val="2"/>
        <scheme val="minor"/>
      </rPr>
      <t>"Não se aplica</t>
    </r>
    <r>
      <rPr>
        <sz val="11"/>
        <color theme="1"/>
        <rFont val="Calibri"/>
        <family val="2"/>
        <scheme val="minor"/>
      </rPr>
      <t>" deve ser utilizada quando a ação  descrita não faz parte do rol das "</t>
    </r>
    <r>
      <rPr>
        <b/>
        <sz val="11"/>
        <color theme="1"/>
        <rFont val="Calibri"/>
        <family val="2"/>
        <scheme val="minor"/>
      </rPr>
      <t>Ações Estratégicas Prioritárias</t>
    </r>
    <r>
      <rPr>
        <sz val="11"/>
        <color theme="1"/>
        <rFont val="Calibri"/>
        <family val="2"/>
        <scheme val="minor"/>
      </rPr>
      <t>".</t>
    </r>
  </si>
  <si>
    <r>
      <t>Número de Atendimentos/ano oriundos dos profissionais da arquitetura e urbanismo e da sociedade</t>
    </r>
    <r>
      <rPr>
        <b/>
        <sz val="20"/>
        <color theme="1"/>
        <rFont val="Calibri"/>
        <family val="2"/>
        <scheme val="minor"/>
      </rPr>
      <t xml:space="preserve"> , sendo XX via telefone; XX via presencial; XX GAD; XX via WhatsApp, etc... (valor previsto)</t>
    </r>
  </si>
  <si>
    <t>Valorizar a Arquitetura e Urbanismo</t>
  </si>
  <si>
    <t>Garantir a participação dos Arquitetos e Urbanistas no planejamento territorial e na gestão urbana</t>
  </si>
  <si>
    <r>
      <t xml:space="preserve">Aumento dos índices de satisfação e melhoria dos processos de atendimentos aos profissionais de arquitetura e urbanismo e a sociedade em até 30 dias (Indicador - </t>
    </r>
    <r>
      <rPr>
        <b/>
        <sz val="20"/>
        <color theme="1"/>
        <rFont val="Calibri"/>
        <family val="2"/>
        <scheme val="minor"/>
      </rPr>
      <t>número de solicitações tratadas em até 30 dias</t>
    </r>
    <r>
      <rPr>
        <sz val="20"/>
        <color theme="1"/>
        <rFont val="Calibri"/>
        <family val="2"/>
        <scheme val="minor"/>
      </rPr>
      <t>)</t>
    </r>
  </si>
  <si>
    <t>Descrições das Ações</t>
  </si>
  <si>
    <t>Meta da Ação  (Quant.)</t>
  </si>
  <si>
    <t xml:space="preserve">Reserva de Contingência </t>
  </si>
  <si>
    <t>Orientações de Preencimento dos Elementos de Despesas:</t>
  </si>
  <si>
    <r>
      <t>Os itens de custo devem ser:
•</t>
    </r>
    <r>
      <rPr>
        <b/>
        <sz val="10"/>
        <color theme="1"/>
        <rFont val="Arial"/>
        <family val="2"/>
      </rPr>
      <t xml:space="preserve"> Pessoal (Salários, Encargos e Benefícios) </t>
    </r>
    <r>
      <rPr>
        <sz val="10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0"/>
        <color theme="1"/>
        <rFont val="Arial"/>
        <family val="2"/>
      </rPr>
      <t>• Material de Consumo</t>
    </r>
    <r>
      <rPr>
        <sz val="10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10"/>
        <color theme="1"/>
        <rFont val="Arial"/>
        <family val="2"/>
      </rPr>
      <t xml:space="preserve">• Serviços de Terceiros: </t>
    </r>
    <r>
      <rPr>
        <sz val="10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0"/>
        <color theme="1"/>
        <rFont val="Arial"/>
        <family val="2"/>
      </rPr>
      <t>.Transferências Correntes</t>
    </r>
    <r>
      <rPr>
        <sz val="10"/>
        <color theme="1"/>
        <rFont val="Arial"/>
        <family val="2"/>
      </rPr>
      <t xml:space="preserve">: compreende os repasses ao Fundo de Apoio; os repasses ao Centro de Serviço Compartilhado- CSC; convênios, acordos, ajuda as entidades e patrocínios.
</t>
    </r>
    <r>
      <rPr>
        <b/>
        <sz val="10"/>
        <color theme="1"/>
        <rFont val="Arial"/>
        <family val="2"/>
      </rPr>
      <t xml:space="preserve">. Reserva de Contingência: </t>
    </r>
    <r>
      <rPr>
        <sz val="10"/>
        <color theme="1"/>
        <rFont val="Arial"/>
        <family val="2"/>
      </rPr>
      <t xml:space="preserve">compreende as despesas não previstas no plano de ação.
</t>
    </r>
    <r>
      <rPr>
        <b/>
        <sz val="10"/>
        <color theme="1"/>
        <rFont val="Arial"/>
        <family val="2"/>
      </rPr>
      <t>. Encargos Diversos –</t>
    </r>
    <r>
      <rPr>
        <sz val="10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10"/>
        <color theme="1"/>
        <rFont val="Arial"/>
        <family val="2"/>
      </rPr>
      <t xml:space="preserve">. Imobilizado </t>
    </r>
    <r>
      <rPr>
        <sz val="10"/>
        <color theme="1"/>
        <rFont val="Arial"/>
        <family val="2"/>
      </rPr>
      <t xml:space="preserve">– compreende os investimentos como: aquisição de equipamentos e materiais permanentes; aquisição de imóveis; e outros investimentos.
</t>
    </r>
  </si>
  <si>
    <t>Comentários/Justificativas:</t>
  </si>
  <si>
    <t xml:space="preserve">Tipo (Projeto, Atividade, Projeto Específico): </t>
  </si>
  <si>
    <t>P/A/ PE</t>
  </si>
  <si>
    <t>P /A/ PE</t>
  </si>
  <si>
    <t>LEGENDA: P = PROJETO/ A = ATIVIDADE/ PE: PROJETO ESPECÍFICO / FP = FUNDO DE APOIO</t>
  </si>
  <si>
    <t>Orientações para o Quadro Descritivo:</t>
  </si>
  <si>
    <r>
      <rPr>
        <b/>
        <sz val="20"/>
        <color theme="1"/>
        <rFont val="Calibri"/>
        <family val="2"/>
        <scheme val="minor"/>
      </rPr>
      <t xml:space="preserve">1. Unidade Responsável : </t>
    </r>
    <r>
      <rPr>
        <sz val="20"/>
        <color theme="1"/>
        <rFont val="Calibri"/>
        <family val="2"/>
        <scheme val="minor"/>
      </rPr>
      <t xml:space="preserve">nome da Unidade Organizacional, na forma do organograma, Colegiado e o nome das Comissões Permanentes e Especiais que serão responsáveis pelo projeto/atividade.
</t>
    </r>
    <r>
      <rPr>
        <b/>
        <sz val="20"/>
        <color theme="1"/>
        <rFont val="Calibri"/>
        <family val="2"/>
        <scheme val="minor"/>
      </rPr>
      <t>2.Tipo (Projeto / Atividade/ Projeto Específico):</t>
    </r>
    <r>
      <rPr>
        <sz val="20"/>
        <color theme="1"/>
        <rFont val="Calibri"/>
        <family val="2"/>
        <scheme val="minor"/>
      </rPr>
      <t xml:space="preserve">
• Projeto (P): nome do Projeto. O Projeto compreende um conjunto de ações inter-relacionadas, coordenadas e orientadas para o alcance de resultados, com prazo e recursos definidos.
• Projeto Específico(PE): projeto planejado para incorporação dos recursos oriundos de Saldos de Exercícios Anteriores, de acordo com a deliberação plenária nº 84-03/2019, que prevê “autorizar a utilização de superávit financeiro, apurado no balanço patrimonial do exercício imediatamente anterior, em despesas de capital e em projetos específicos com seus respectivos Planos de Trabalho e com duração não superior a um exercício, de caráter não continuado, em ações cuja realização seja suportada por despesas de natureza corrente”.
• Atividade (A): nome da Atividade. A Atividade compreende um conjunto de ações permanentes e rotineiras relacionadas à gestão do CAU/BR, que contribuem para a melhoria do desempenho da Entidade.
</t>
    </r>
    <r>
      <rPr>
        <b/>
        <sz val="20"/>
        <color theme="1"/>
        <rFont val="Calibri"/>
        <family val="2"/>
        <scheme val="minor"/>
      </rPr>
      <t xml:space="preserve">3.Indicador Vinculado ( preenchimento opcional): </t>
    </r>
    <r>
      <rPr>
        <sz val="20"/>
        <color theme="1"/>
        <rFont val="Calibri"/>
        <family val="2"/>
        <scheme val="minor"/>
      </rPr>
      <t xml:space="preserve">selecionar o indicador vinculado a este projeto/atividade.
</t>
    </r>
    <r>
      <rPr>
        <b/>
        <sz val="20"/>
        <color theme="1"/>
        <rFont val="Calibri"/>
        <family val="2"/>
        <scheme val="minor"/>
      </rPr>
      <t xml:space="preserve">4. FP: fundo de apoio. </t>
    </r>
    <r>
      <rPr>
        <sz val="20"/>
        <color theme="1"/>
        <rFont val="Calibri"/>
        <family val="2"/>
        <scheme val="minor"/>
      </rPr>
      <t xml:space="preserve">Informar se o projeto ou atividade será financiada por recursos oriundos do fundo de apoio dos CAU/UF, apenas para os CAU/Básicos. </t>
    </r>
    <r>
      <rPr>
        <b/>
        <sz val="20"/>
        <color theme="1"/>
        <rFont val="Calibri"/>
        <family val="2"/>
        <scheme val="minor"/>
      </rPr>
      <t>Atenção:</t>
    </r>
    <r>
      <rPr>
        <sz val="20"/>
        <color theme="1"/>
        <rFont val="Calibri"/>
        <family val="2"/>
        <scheme val="minor"/>
      </rPr>
      <t xml:space="preserve">Cabe salientar que os CAU Básico, na elaboração de sua programação para 2020,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
</t>
    </r>
    <r>
      <rPr>
        <b/>
        <sz val="20"/>
        <color theme="1"/>
        <rFont val="Calibri"/>
        <family val="2"/>
        <scheme val="minor"/>
      </rPr>
      <t xml:space="preserve">5. Denominação: </t>
    </r>
    <r>
      <rPr>
        <sz val="20"/>
        <color theme="1"/>
        <rFont val="Calibri"/>
        <family val="2"/>
        <scheme val="minor"/>
      </rPr>
      <t xml:space="preserve">nome do Projeto ou Atividade.
</t>
    </r>
    <r>
      <rPr>
        <b/>
        <sz val="20"/>
        <color theme="1"/>
        <rFont val="Calibri"/>
        <family val="2"/>
        <scheme val="minor"/>
      </rPr>
      <t>6. Objetivo Geral (Projeto / Atividade):</t>
    </r>
    <r>
      <rPr>
        <sz val="20"/>
        <color theme="1"/>
        <rFont val="Calibri"/>
        <family val="2"/>
        <scheme val="minor"/>
      </rPr>
      <t xml:space="preserve"> é a motivação geral e a síntese dos efeitos que se deseja produzir, no horizonte de tempo do projeto. Deve ser desafiador e possuir uma ligação direta com as necessidades do público-alvo (interno e externo). Por isso, sua formulação está associada à transformação desejada, traduzida pelos resultados do projeto.
As perguntas a serem respondidas com esta formulação são:
• O que se quer agregar com este projeto?
• Quais os ganhos a serem perseguidos? 
• Quais as mudanças a serem alcançadas, na situação atual, ao final do projeto?
Nas Atividades, o Objetivo Geral deve descrever a finalidade da atividade, com concisão e precisão.
</t>
    </r>
    <r>
      <rPr>
        <b/>
        <sz val="20"/>
        <color theme="1"/>
        <rFont val="Calibri"/>
        <family val="2"/>
        <scheme val="minor"/>
      </rPr>
      <t xml:space="preserve">7. Objetivos Estratégicos: </t>
    </r>
    <r>
      <rPr>
        <sz val="20"/>
        <color theme="1"/>
        <rFont val="Calibri"/>
        <family val="2"/>
        <scheme val="minor"/>
      </rPr>
      <t xml:space="preserve">neste campo deve ser informado o objetivo estratégico ao qual o projeto ou atividade está diretamente relacionado (principal). Foram estabelecidos 14 (quatorze) objetivos estratégicos, de acordo com o Mapa Estratégico do CAU.
</t>
    </r>
    <r>
      <rPr>
        <b/>
        <sz val="20"/>
        <color theme="1"/>
        <rFont val="Calibri"/>
        <family val="2"/>
        <scheme val="minor"/>
      </rPr>
      <t xml:space="preserve">8. Objetivos de Desenvolvimento Sustentável (Facultativo): </t>
    </r>
    <r>
      <rPr>
        <sz val="20"/>
        <color theme="1"/>
        <rFont val="Calibri"/>
        <family val="2"/>
        <scheme val="minor"/>
      </rPr>
      <t xml:space="preserve">são uma agenda mundial adotada durante a Cúpula das Nações Unidas sobre o Desenvolvimento Sustentável, composta por 17 objetivos e 169 metas a serem atingidos até 2030. 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2020.
</t>
    </r>
    <r>
      <rPr>
        <b/>
        <sz val="20"/>
        <color theme="1"/>
        <rFont val="Calibri"/>
        <family val="2"/>
        <scheme val="minor"/>
      </rPr>
      <t xml:space="preserve">9. Resultados: </t>
    </r>
    <r>
      <rPr>
        <sz val="20"/>
        <color theme="1"/>
        <rFont val="Calibri"/>
        <family val="2"/>
        <scheme val="minor"/>
      </rPr>
      <t xml:space="preserve">os resultados são os efeitos que devem ser produzidos com a execução do projeto/atividade, dentro do seu horizonte do tempo. Refletem o objetivo geral do projeto/atividade e representam o seu desdobramento em metas mensuráveis.
Resultado = Transformação + Indicador + Meta + Prazo 
</t>
    </r>
    <r>
      <rPr>
        <b/>
        <sz val="20"/>
        <color theme="1"/>
        <rFont val="Calibri"/>
        <family val="2"/>
        <scheme val="minor"/>
      </rPr>
      <t xml:space="preserve">10.Metas Físicas: </t>
    </r>
    <r>
      <rPr>
        <sz val="20"/>
        <color theme="1"/>
        <rFont val="Calibri"/>
        <family val="2"/>
        <scheme val="minor"/>
      </rPr>
      <t>bem ou serviço qualificado e quantificado resultante da execução da ação. Para efeito de padronização, as metas são organizadas em dois conjuntos
a) Quantificação da meta: consiste no quantitativo da ação. 
b) Descrição da meta:
i. Metas de atendimento - consiste na intenção, expressa numericamente, de cada ação quanto a pessoas (físicas ou jurídicas) a serem beneficiadas pelo projeto. Exemplo: número de pessoas capacitadas. 
ii. Metas de entrega - consistem na intenção, expressa numericamente, de cada ação quanto a bens, serviços ou processos realizados para contribuir com o alcance dos resultados previstos no projeto. Exemplo: equipamentos adquiridos.
• Meta da Ação: mensurar a quantidade que deseja alcançar com a realização da ação. 
• Ações: ações são iniciativas especificas que devem ser executadas dentro de um projeto ou de uma atividade para produzir os resultados estabelecidos. 
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• Ações Estratégicas Prioritárias: selecionar as ações que melhor se enquadram com o objetivo geral.  A opção "Não se aplica" deve ser utilizada quando a ação descrita não faz parte do rol das "Ações Estratégicas Prioritárias".
11.Resultados esperados:</t>
    </r>
    <r>
      <rPr>
        <b/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Calibri"/>
        <family val="2"/>
        <scheme val="minor"/>
      </rPr>
      <t xml:space="preserve">os resultados são os efeitos que devem ser produzidos com a execução da ação, dentro do seu horizonte do tempo. 
</t>
    </r>
    <r>
      <rPr>
        <b/>
        <sz val="20"/>
        <color theme="1"/>
        <rFont val="Calibri"/>
        <family val="2"/>
        <scheme val="minor"/>
      </rPr>
      <t xml:space="preserve">12.Período de Execução: </t>
    </r>
    <r>
      <rPr>
        <sz val="20"/>
        <color theme="1"/>
        <rFont val="Calibri"/>
        <family val="2"/>
        <scheme val="minor"/>
      </rPr>
      <t xml:space="preserve">corresponde ao tempo de duração da ação. As datas de início e término da ação devem ser estabelecidas considerando-se: o tempo necessário à sua execução, o período de maturação para gerar o impacto desejado sobre os resultados e a vinculação com outras ações que a devam preceder ou suceder.
</t>
    </r>
    <r>
      <rPr>
        <b/>
        <sz val="20"/>
        <color theme="1"/>
        <rFont val="Calibri"/>
        <family val="2"/>
        <scheme val="minor"/>
      </rPr>
      <t>13. Custo da ação:</t>
    </r>
    <r>
      <rPr>
        <sz val="20"/>
        <color theme="1"/>
        <rFont val="Calibri"/>
        <family val="2"/>
        <scheme val="minor"/>
      </rPr>
      <t xml:space="preserve"> valor detalhado dos recursos necessários para a realização da ação:
a) Programação “X-1” (valor aprovado no ano anterior): indicar o custo total da ação aprovado no ano anterior;
b) Programação “X” (valor previsto para o ano seguinte): indicar o custo total da ação prevista para o ano seguinte.
• Variação: valor e percentual de variação entre os valores aprovados e os valores previstos.
• % de Participação: indicar o percentual de participação do valor previsto de cada ação sobre o custo total do projeto/ atividade.
</t>
    </r>
    <r>
      <rPr>
        <b/>
        <sz val="20"/>
        <color theme="1"/>
        <rFont val="Calibri"/>
        <family val="2"/>
        <scheme val="minor"/>
      </rPr>
      <t xml:space="preserve">14. Elementos de despesa: </t>
    </r>
    <r>
      <rPr>
        <sz val="20"/>
        <color theme="1"/>
        <rFont val="Calibri"/>
        <family val="2"/>
        <scheme val="minor"/>
      </rPr>
      <t xml:space="preserve">selecionar os elementos de despesas de acordo com as classificações dos grupos no Siscont.
</t>
    </r>
    <r>
      <rPr>
        <b/>
        <sz val="20"/>
        <color theme="1"/>
        <rFont val="Calibri"/>
        <family val="2"/>
        <scheme val="minor"/>
      </rPr>
      <t xml:space="preserve">15. A custear com Recursos do Fundo de Apoio: </t>
    </r>
    <r>
      <rPr>
        <sz val="20"/>
        <color theme="1"/>
        <rFont val="Calibri"/>
        <family val="2"/>
        <scheme val="minor"/>
      </rPr>
      <t xml:space="preserve">compreende o valor que será custeado com recursos do Fundo de Apoio em cada elemento de despesas.
</t>
    </r>
    <r>
      <rPr>
        <b/>
        <sz val="20"/>
        <color theme="1"/>
        <rFont val="Calibri"/>
        <family val="2"/>
        <scheme val="minor"/>
      </rPr>
      <t>16. Responsável pela Execução –</t>
    </r>
    <r>
      <rPr>
        <sz val="20"/>
        <color theme="1"/>
        <rFont val="Calibri"/>
        <family val="2"/>
        <scheme val="minor"/>
      </rPr>
      <t xml:space="preserve"> nome do responsável pela execução da ação.
</t>
    </r>
  </si>
  <si>
    <t>CAU/AP</t>
  </si>
  <si>
    <t>MAPA ESTRATÉGICO CAU/AP</t>
  </si>
  <si>
    <t>Gerência Administrativa Financeira</t>
  </si>
  <si>
    <t>Gerência Técnica e de Fiscalização</t>
  </si>
  <si>
    <t>Presidência</t>
  </si>
  <si>
    <t>Comissão de Planejamento, Finanças, Orçamento e Administração - CPFOA</t>
  </si>
  <si>
    <t>Comissão de Ensino e formação, Ética e Exercício Profissional - CEFEEP</t>
  </si>
  <si>
    <t>Comissão de Políticas Urbanas e Ambientais - CPUA</t>
  </si>
  <si>
    <t>Manutenção das Atividades Administrativas</t>
  </si>
  <si>
    <t>Fiscalização</t>
  </si>
  <si>
    <t>Contribuição com as despesas do CSC - Fiscalização</t>
  </si>
  <si>
    <t>Contribuição com as despesas do CSC - Atendimento</t>
  </si>
  <si>
    <t>Reserva de Contingência</t>
  </si>
  <si>
    <t>Estruturação da sede própria do CAU/AP</t>
  </si>
  <si>
    <t>Colaborador Valorizado</t>
  </si>
  <si>
    <t>Comissão de Ensino e Formação, Ética e Exercício Profissional - CEFEEP</t>
  </si>
  <si>
    <t>Assistência Técnica em Habitações de Interesse Social – ATHIS</t>
  </si>
  <si>
    <t>Garantir  pleno funcionamento do CAU-AP para atender com eficácia e efetividade aos profissionais e a sociedade.</t>
  </si>
  <si>
    <t>Promover o atendimento eficaz para o bom relacionamento entre o CAU/AP e os Profissionais Arquitetos e Urbanistas e Sociedade.</t>
  </si>
  <si>
    <t>Garantir a eficácia das atividades desenvolvidas pela fiscalização do CAU/AP.</t>
  </si>
  <si>
    <t>Aprimorar a comunicação entre o CAU/AP, os Arquitetos Urbanistas e a sociedade.</t>
  </si>
  <si>
    <t>Gerir e manter a evolução e despesas relativas ao CSC-CAU- Resolução CAU/BR Nº 92</t>
  </si>
  <si>
    <t>Garantir Recursos para o manutenção das atividades dos CAU/UFs Básicos, visando o fortalecimento e o desenvolvimento da profissão de arquiteto e urbanista.</t>
  </si>
  <si>
    <t xml:space="preserve"> Garantir recurso para suportar eventuais ações de natureza estratégica e operacional não contempladas no Plano de Ação.</t>
  </si>
  <si>
    <t>Destinar recursos orçamentários para compra de um imóvel, ou reforma de imóvel cedido onde funcionará a sede do Conselho.</t>
  </si>
  <si>
    <t>Desenvolver competências dos colaboradores  para o desenvolvimento de suas habilidades, com vista no aprimoramento no desempenho de suas atividades.</t>
  </si>
  <si>
    <t>Garantir e zelar pela representação institucional,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</si>
  <si>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</si>
  <si>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</si>
  <si>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Implantar ações que estimulem o cumprimento da Lei 11.888/2008.</t>
  </si>
  <si>
    <t>Garantir totalmente o bom funcionamento do CAU/AP.</t>
  </si>
  <si>
    <t>Garantir o atendimento de excelência no CAU/AP.</t>
  </si>
  <si>
    <t>Garantir uma fiscalização  de excelência no Estado do Amapá.</t>
  </si>
  <si>
    <t>Garantir a prestação dos serviços de assessoria de comunicação para  promover a imagem do CAU/AP.</t>
  </si>
  <si>
    <t>Assegurar a evolução e despesas relativas ao CSC-CAU- Resolução CAU/BR Nº 92</t>
  </si>
  <si>
    <t>Manter o equilíbrio entre as receitas e as despesas do CAU/AP.</t>
  </si>
  <si>
    <t>Cobrir todas as despesas emergências não contempladas pelo planejamento.</t>
  </si>
  <si>
    <t>Melhorar a qualidade das operações com estrutura e equipamentos atualizados e novos.</t>
  </si>
  <si>
    <t>Ter servidores e dirigentes capacitados assegurando o bom andamento das atividades do CAU/AP.</t>
  </si>
  <si>
    <t>Garantir a representação da Instituição pelo Presidente do CAU/AP.</t>
  </si>
  <si>
    <t>Garantir a representação do Coordenador da CPFOA em eventos do COA/BR, para continuidade das ações estratégicas do planejamento e finanças do CAU/AP.</t>
  </si>
  <si>
    <t>Garantir a participação do coordenador nos eventos do CEP/BR, para continuidade das ações da CEFEEP no Amapá.</t>
  </si>
  <si>
    <t>Garantir o subsídios para atuação da profissão junto às pessoas de baixa renda.</t>
  </si>
  <si>
    <t>A</t>
  </si>
  <si>
    <t>P</t>
  </si>
  <si>
    <t>X</t>
  </si>
  <si>
    <t>Cesar Augusto Batista Balieiro</t>
  </si>
  <si>
    <t>Projeto</t>
  </si>
  <si>
    <t>11 - Cidades e Comunidades Sustentáveis</t>
  </si>
  <si>
    <t>-</t>
  </si>
  <si>
    <t xml:space="preserve">Cesar Augusto Batista Balieiro </t>
  </si>
  <si>
    <t>Adailson Bartolomeu</t>
  </si>
  <si>
    <t>Atividade</t>
  </si>
  <si>
    <t>Participação  dos Conselheiros e convidados em reuniões da comissão, eventos, seminários e cursos.</t>
  </si>
  <si>
    <t>Custear passagens aéreas para participação nos referidos eventos.</t>
  </si>
  <si>
    <t>Realização de Palestra/Seminário</t>
  </si>
  <si>
    <t>Assegurar aos conselheiros condições mínimas de estadias e manutenção nas designações do CAU/AP.</t>
  </si>
  <si>
    <t>Assegurar aos Conselheiros condições de deslocamento nas designações do CAU/AP.</t>
  </si>
  <si>
    <t>Participação efetiva de 80%  dos profissionais inscritos no seminário.</t>
  </si>
  <si>
    <t>Albério Pantoja Marques</t>
  </si>
  <si>
    <t>Garantir o planejamento, equilíbrio financeiro, e a eficácia administrativa</t>
  </si>
  <si>
    <t>Realização de reuniões de Comissão - CEFEEP</t>
  </si>
  <si>
    <t>Dar andamentos de processos com a realização das reuniões.</t>
  </si>
  <si>
    <t>Participação  dos Conselheiros e convidados em reuniões da comissão, eventos, seminários e cursos</t>
  </si>
  <si>
    <t>Custear passagens aéreas para participação nos referidos eventos</t>
  </si>
  <si>
    <t>Realização de reuniões de Comissão - CPUA</t>
  </si>
  <si>
    <t>Comissão de  Políticas Urbanas e Ambientais - CPUA</t>
  </si>
  <si>
    <t>Alberio Marques</t>
  </si>
  <si>
    <t xml:space="preserve">Custear Passagens de conselheiros  e Presidente nas reuniões ampliadas     </t>
  </si>
  <si>
    <t>Valorizar a arquitetura e urbanismo</t>
  </si>
  <si>
    <t>Aline Aguiar</t>
  </si>
  <si>
    <t xml:space="preserve"> Capacitar  servidores</t>
  </si>
  <si>
    <t>Garantir 100% recursos orçamentários para o pagamento 04 cursos e participações em 02 eventos destinado aos servidores do  CAU/AP.</t>
  </si>
  <si>
    <t xml:space="preserve">Aline Aguiar </t>
  </si>
  <si>
    <t>Aquisição de Veículo</t>
  </si>
  <si>
    <t>Seguro de Veículo</t>
  </si>
  <si>
    <t>Estruturação de Sede - Mobiliário</t>
  </si>
  <si>
    <t>Estruturação de Sede - TI</t>
  </si>
  <si>
    <t>Aquisição de Ponto Eletrônico</t>
  </si>
  <si>
    <t>Assegurar ao Conselho condições de deslocamento nas demandas externa da sede do CAU/AP.</t>
  </si>
  <si>
    <t>Segurar o automóvel objeto de uso na fiscalização.</t>
  </si>
  <si>
    <t>Atender as necessidades do conselho e assegurar a execução das atividades administrativas do CAU/AP. Uso do superávit financeiro para o investimento.</t>
  </si>
  <si>
    <t>Reserva de contingência</t>
  </si>
  <si>
    <t>Suportar financeiramente, até 2%,  ações necessárias e não contempladas nos Planos de Ação aprovados.</t>
  </si>
  <si>
    <t>Contribuir com 16,3% da cota parte do CAU/AP para o (csc-cau) durante 1 ano.</t>
  </si>
  <si>
    <t>Contribuição ao CSC - fiscalização</t>
  </si>
  <si>
    <t xml:space="preserve">12 parcelas de contribuição do CSC durante 1 ano </t>
  </si>
  <si>
    <t>Contribuir para manutenção do CSC - Fiscalização</t>
  </si>
  <si>
    <t>Gerência Administrativa e Financeira</t>
  </si>
  <si>
    <t xml:space="preserve">Contribuição com as despesas do CSC - Fiscalização </t>
  </si>
  <si>
    <t>Contribuição ao CSC - Atendimento</t>
  </si>
  <si>
    <t>12 parcelas de contribuição do CSC durante 1 ano.</t>
  </si>
  <si>
    <t>Contribuir para manutenção do CSC - Atendimento</t>
  </si>
  <si>
    <t>Realizar ações e campanha de divulgações institucional voltadas à sociedade</t>
  </si>
  <si>
    <t>Reconhecimento do CAU/AP  junto a instituições, profissionais  e a sociedade.</t>
  </si>
  <si>
    <t xml:space="preserve">Pessoal e encargos sociais                                                                                  </t>
  </si>
  <si>
    <t>Eficácia das demandas da comunicação relacionadas as atividades do CAU/AP.</t>
  </si>
  <si>
    <t>Benefícios a pessoal</t>
  </si>
  <si>
    <t>Garantir qualidade de vida aos servidores, e condições de execução das rotinas trabalhistas.</t>
  </si>
  <si>
    <t>Serviços gráficos</t>
  </si>
  <si>
    <t>Atendimento eficaz das demandas gráficas do CAU/AP.</t>
  </si>
  <si>
    <t>Luana Sibeli Mira Barbosa</t>
  </si>
  <si>
    <t>Eficácia das demandas de atendimento relacionadas as atividades do CAU/AP.</t>
  </si>
  <si>
    <t xml:space="preserve">Diárias de servidores                                                                                             </t>
  </si>
  <si>
    <t>Assegurar ao servidores condições mínimas de estadias e manutenção nas designações do CAU/AP.</t>
  </si>
  <si>
    <t>Passagens de servidores</t>
  </si>
  <si>
    <t>Assegurar ao servidores condições de deslocamento nas designações do CAU/AP.</t>
  </si>
  <si>
    <t>Interiorização</t>
  </si>
  <si>
    <t>Seguros de bens imóveis</t>
  </si>
  <si>
    <t>Garantir a integridade  do veículo  do CAU/AP.</t>
  </si>
  <si>
    <t>Estagiários</t>
  </si>
  <si>
    <t>Intermediação estagiários</t>
  </si>
  <si>
    <t>Atendimento</t>
  </si>
  <si>
    <t>Assegurar condições para a realização das atividades dos estagiários do CAU/AP.</t>
  </si>
  <si>
    <t>Assegurar a condições de contratação dos estagiários do CAU/AP.</t>
  </si>
  <si>
    <t>Assegurar que os profissinais, empresas e a sociedade em geral tenham atendimento e a solução das demandas.</t>
  </si>
  <si>
    <t xml:space="preserve">Passagens de servidores                                                                                      </t>
  </si>
  <si>
    <t>Assessoria contábil</t>
  </si>
  <si>
    <t>Serviços de segurança predial e preventiva</t>
  </si>
  <si>
    <t>Seguros de bens móveis</t>
  </si>
  <si>
    <t>Serviços de energia elétrica</t>
  </si>
  <si>
    <t>Serviços de telecomunicações</t>
  </si>
  <si>
    <t>Serviço da companhia de água e esgoto</t>
  </si>
  <si>
    <t>Serviços de postagens via correios</t>
  </si>
  <si>
    <t>Material de expediente</t>
  </si>
  <si>
    <t>Material de limpeza</t>
  </si>
  <si>
    <t>Material de informática</t>
  </si>
  <si>
    <t>Gêneros de alimentação</t>
  </si>
  <si>
    <t>Uniforme</t>
  </si>
  <si>
    <t>Serviços limpeza ar-condicionado</t>
  </si>
  <si>
    <t>Publicações DOU</t>
  </si>
  <si>
    <t>Serviços medicina do trabalho</t>
  </si>
  <si>
    <t>Suprimentos de fundos</t>
  </si>
  <si>
    <t>Combustível</t>
  </si>
  <si>
    <t>Serviços de manutenção e conservação de bens móveis e imóveis</t>
  </si>
  <si>
    <t>Serviços de manutenção e conservação de veículos</t>
  </si>
  <si>
    <t>Taxas bancárias</t>
  </si>
  <si>
    <t>Indenizações, multas,  restituições e reposições</t>
  </si>
  <si>
    <t>Eventos</t>
  </si>
  <si>
    <t>Despesas de exercícios anteriores</t>
  </si>
  <si>
    <t>Tributos em geral</t>
  </si>
  <si>
    <t>Serviços de limpeza e manutenção da sede</t>
  </si>
  <si>
    <t>Serviços de lavagem de veículos</t>
  </si>
  <si>
    <t>Despesas Judiciais</t>
  </si>
  <si>
    <t>Reforma sala ao lado do atendimento</t>
  </si>
  <si>
    <t>Peças de reposição do veículo</t>
  </si>
  <si>
    <t>Atendimento eficaz das demandas administrativas, financeiras e jurídicas relacionadas as atividades do CAU/AP.</t>
  </si>
  <si>
    <t>Atendimento eficaz das demandas contábeis e financeiras do CAU/AP.</t>
  </si>
  <si>
    <t>Garantir segurança predial e patrimonial do CAU/AP.</t>
  </si>
  <si>
    <t>Garantir a integridade  predial e patrimonial do CAU/AP.</t>
  </si>
  <si>
    <t>Garantir o funcionamento das instalações do CAU/AP.</t>
  </si>
  <si>
    <t>Manter os  serviços administrativos do CAU/AP.</t>
  </si>
  <si>
    <t>Garantir a execução dos serviços administrativos do CAU/AP.</t>
  </si>
  <si>
    <t xml:space="preserve">Garantir a execução dos serviços administrativos do CAU/AP. </t>
  </si>
  <si>
    <t>Suprir as necessidades de execução dos serviços administrativos do CAU/AP.</t>
  </si>
  <si>
    <t>Zelar e manter as instalação da sede CAU/AP.</t>
  </si>
  <si>
    <t>Zelar pelo bem público do CAU/AP.</t>
  </si>
  <si>
    <t>Manter os  serviços bancários do CAU/AP.</t>
  </si>
  <si>
    <t>Assegurar a idoneidade do CAU/AP.</t>
  </si>
  <si>
    <t>Assegurar o relacionamento com a sociedade.</t>
  </si>
  <si>
    <t>Sanear obrigações de exercícios anteriores.</t>
  </si>
  <si>
    <t>Sanear obrigações com tributos municipais, estaduais e federais.</t>
  </si>
  <si>
    <t>Deixar o ambiente interno e externo do Conselho  em condições de uso pelos empregados, profissionais e conselheiros.</t>
  </si>
  <si>
    <t>Assegurar a limpeza dos veículos do Conselho para fins de uso pela Administração.</t>
  </si>
  <si>
    <t>Garantir o pagamentos das custas de processos judiciais</t>
  </si>
  <si>
    <t>Assegurar condições mínimas de trabalho aos servidores na sede do CAU/AP</t>
  </si>
  <si>
    <t>Assegurar condições mínimas para o funcionamento do veículo do CAU/AP</t>
  </si>
  <si>
    <t>Eventos realizados pelo CAU/BR  com a presença de 01, Conselheiros e Colaboradores (4 eventos, 4 diárias por evento a R$ 680,00)</t>
  </si>
  <si>
    <t>Adiquirir passagens Conselheiros e Colaborados (4 bilhetes a R$ 2.400,00 cada)</t>
  </si>
  <si>
    <t>Assegurar o fomento ao acesso ao ATHIS no Amapá.</t>
  </si>
  <si>
    <t>Garantir a participação dos representantes da CPUA em 4 reuniões promovidas pela Comissão de Polícias Urbanas e Ambientais CAU/BR.</t>
  </si>
  <si>
    <t>Custear passagem aérea para 4 eventos, sendo 1 passagens por evento.</t>
  </si>
  <si>
    <t>Garantir a participação de 1 representantes da CPFOA em 4 reuniões promovidas pela COA CAU/BR.</t>
  </si>
  <si>
    <t>Custear passagem aérea para 3 eventos, sendo 1 passagens por evento.</t>
  </si>
  <si>
    <t>Atender as necessidades de controle dos registros de entrada e saída dos servidores do CAU/AP.</t>
  </si>
  <si>
    <t>Atender as necessidades de acessibilidade e de estrutura da sede do CAU/AP.</t>
  </si>
  <si>
    <t>Passagens de servidores / Convidados - Comissão Eleitoral</t>
  </si>
  <si>
    <t>Diárias de servidores /Convidados - Comissão Eleitoral</t>
  </si>
  <si>
    <t>Assegurar ao Assessor e Coordenador da CEN/AP  condições mínimas de estadias e manutenção nas designações do CAU/AP.</t>
  </si>
  <si>
    <t>Assegurar ao Assessor e Coordenador da CEN/AP  condições de deslocamento nas designações do CAU/AP.</t>
  </si>
  <si>
    <t xml:space="preserve">Realização de reuniões Plenárias </t>
  </si>
  <si>
    <t>Assegurar ao servidores/colaboradores condições de deslocamento nas designações do CAU/AP.</t>
  </si>
  <si>
    <t xml:space="preserve">Participação do Presidente ou colaborador  em eventos representando o CAU/AP                                                                                    </t>
  </si>
  <si>
    <t>Custear Passagens de conselheiros  e Presidente   ou colaborador represetando o CAU/AP</t>
  </si>
  <si>
    <t>Os benefícios previstos para o exercício 2020 são: Auxílio alimentação R$ 46.397,00 - R$; Auxílio saúde - R$ 20.877,00; Auxílio creche - R$ 3.936,00 e Auxílio Filho Portador de Necessidades Especiais - R$ 4.156,00.</t>
  </si>
  <si>
    <r>
      <t xml:space="preserve">Índice da capacidade de fiscalização (%) - </t>
    </r>
    <r>
      <rPr>
        <b/>
        <sz val="20"/>
        <rFont val="Calibri"/>
        <family val="2"/>
        <scheme val="minor"/>
      </rPr>
      <t xml:space="preserve">(CAU/AP)   </t>
    </r>
  </si>
  <si>
    <r>
      <t xml:space="preserve">Índice de presença profissional </t>
    </r>
    <r>
      <rPr>
        <b/>
        <sz val="20"/>
        <color theme="8" tint="-0.499984740745262"/>
        <rFont val="Calibri"/>
        <family val="2"/>
        <scheme val="minor"/>
      </rPr>
      <t>nas obras</t>
    </r>
    <r>
      <rPr>
        <sz val="20"/>
        <rFont val="Calibri"/>
        <family val="2"/>
        <scheme val="minor"/>
      </rPr>
      <t xml:space="preserve"> e  serviços fiscalizados  (%) - </t>
    </r>
    <r>
      <rPr>
        <b/>
        <sz val="20"/>
        <rFont val="Calibri"/>
        <family val="2"/>
        <scheme val="minor"/>
      </rPr>
      <t>(CAU/AP)</t>
    </r>
  </si>
  <si>
    <r>
      <t xml:space="preserve">Índice de RRT por mês por profissional ativo  - </t>
    </r>
    <r>
      <rPr>
        <b/>
        <sz val="20"/>
        <rFont val="Calibri"/>
        <family val="2"/>
        <scheme val="minor"/>
      </rPr>
      <t xml:space="preserve">(CAU/AP)    </t>
    </r>
  </si>
  <si>
    <r>
      <t>Índice de capacidade de atendimento de denúncias  (%) -</t>
    </r>
    <r>
      <rPr>
        <b/>
        <sz val="20"/>
        <rFont val="Calibri"/>
        <family val="2"/>
        <scheme val="minor"/>
      </rPr>
      <t xml:space="preserve"> (CAU/AP)</t>
    </r>
    <r>
      <rPr>
        <sz val="20"/>
        <rFont val="Calibri"/>
        <family val="2"/>
        <scheme val="minor"/>
      </rPr>
      <t xml:space="preserve">
</t>
    </r>
  </si>
  <si>
    <r>
      <t>Índice de orientações gerais  realizadas  (%) -</t>
    </r>
    <r>
      <rPr>
        <b/>
        <sz val="20"/>
        <rFont val="Calibri"/>
        <family val="2"/>
        <scheme val="minor"/>
      </rPr>
      <t xml:space="preserve"> (CAU/AP)</t>
    </r>
    <r>
      <rPr>
        <sz val="20"/>
        <rFont val="Calibri"/>
        <family val="2"/>
        <scheme val="minor"/>
      </rPr>
      <t xml:space="preserve">
</t>
    </r>
  </si>
  <si>
    <r>
      <t xml:space="preserve">Índice de eficiência na conclusão de processos de fiscalização  (%) - </t>
    </r>
    <r>
      <rPr>
        <b/>
        <sz val="20"/>
        <rFont val="Calibri"/>
        <family val="2"/>
        <scheme val="minor"/>
      </rPr>
      <t>(CAU/AP)</t>
    </r>
  </si>
  <si>
    <r>
      <t xml:space="preserve">Índice de atendimento (%) - </t>
    </r>
    <r>
      <rPr>
        <b/>
        <sz val="20"/>
        <rFont val="Calibri"/>
        <family val="2"/>
        <scheme val="minor"/>
      </rPr>
      <t>(CAU/AP)</t>
    </r>
  </si>
  <si>
    <r>
      <t xml:space="preserve">Índice de satisfação com a solução da demanda (%) - </t>
    </r>
    <r>
      <rPr>
        <b/>
        <sz val="20"/>
        <rFont val="Calibri"/>
        <family val="2"/>
        <scheme val="minor"/>
      </rPr>
      <t>(CAU/AP)</t>
    </r>
  </si>
  <si>
    <r>
      <t>Índice de presença profissional em órgãos de planejamento e gestão urbana (%) -</t>
    </r>
    <r>
      <rPr>
        <b/>
        <sz val="20"/>
        <color theme="1"/>
        <rFont val="Calibri"/>
        <family val="2"/>
        <scheme val="minor"/>
      </rPr>
      <t xml:space="preserve"> (CAU/AP)
</t>
    </r>
  </si>
  <si>
    <r>
      <t xml:space="preserve">Índice de municípios que possuem um órgão de planejamento urbano (%) - </t>
    </r>
    <r>
      <rPr>
        <b/>
        <sz val="20"/>
        <color theme="1"/>
        <rFont val="Calibri"/>
        <family val="2"/>
        <scheme val="minor"/>
      </rPr>
      <t>(CAU/AP)</t>
    </r>
  </si>
  <si>
    <t xml:space="preserve">Acessos à página do CAU (Qtd.) - (CAU/AP) </t>
  </si>
  <si>
    <t xml:space="preserve">Índice de presença na mídia como um todo (%) - (CAU/AP) </t>
  </si>
  <si>
    <t xml:space="preserve">Índice de inserções positivas na mídia (%) - (CAU/AP) </t>
  </si>
  <si>
    <r>
      <t xml:space="preserve">Índice de RRT por população (1.000 habitantes)  </t>
    </r>
    <r>
      <rPr>
        <b/>
        <sz val="20"/>
        <rFont val="Calibri"/>
        <family val="2"/>
        <scheme val="minor"/>
      </rPr>
      <t>- (CAU/AP)</t>
    </r>
  </si>
  <si>
    <r>
      <t xml:space="preserve">Índice de receita por arquiteto e urbanista  - </t>
    </r>
    <r>
      <rPr>
        <b/>
        <sz val="20"/>
        <rFont val="Calibri"/>
        <family val="2"/>
        <scheme val="minor"/>
      </rPr>
      <t xml:space="preserve">(CAU/AP) </t>
    </r>
  </si>
  <si>
    <r>
      <t xml:space="preserve">Relação receita/custo de pessoal (%) - </t>
    </r>
    <r>
      <rPr>
        <b/>
        <sz val="20"/>
        <rFont val="Calibri"/>
        <family val="2"/>
        <scheme val="minor"/>
      </rPr>
      <t>(CAU/AP)</t>
    </r>
  </si>
  <si>
    <t xml:space="preserve">Índice de liquidez corrente (CAU/AP) </t>
  </si>
  <si>
    <r>
      <t xml:space="preserve">Índice de inadimplência pessoa física (%) - </t>
    </r>
    <r>
      <rPr>
        <b/>
        <sz val="20"/>
        <rFont val="Calibri"/>
        <family val="2"/>
        <scheme val="minor"/>
      </rPr>
      <t>(CAU/AP)</t>
    </r>
  </si>
  <si>
    <r>
      <t xml:space="preserve">Índice de inadimplência pessoa jurídica (%) - </t>
    </r>
    <r>
      <rPr>
        <b/>
        <sz val="20"/>
        <rFont val="Calibri"/>
        <family val="2"/>
        <scheme val="minor"/>
      </rPr>
      <t>(CAU/AP)</t>
    </r>
  </si>
  <si>
    <t xml:space="preserve">Média de horas de treinamento por colaboradores e dirigentes (CAU/AP) </t>
  </si>
  <si>
    <t xml:space="preserve">Índice de engajamento dos colaboradores e dirigentes (%) - (CAU/AP) </t>
  </si>
  <si>
    <t xml:space="preserve">Índice de satisfação interna com a tecnologia utilizada (%) - (CAU/AP) </t>
  </si>
  <si>
    <t>Garantir a participação do Presidente ou representante do CAU/AP em 12 reuniões promovidas pelo CAU/BR, CAU/UF e entidades da Arquitetura e Urbanismo.</t>
  </si>
  <si>
    <t>Acrescentou: " Estimular a produção..." e "Fomentar o acesso..."</t>
  </si>
  <si>
    <t>Garantir recurso para suportar eventuais ações de natureza estratégica e operacional não contempladas no Plano de Ação.</t>
  </si>
  <si>
    <t>AJUSTES</t>
  </si>
  <si>
    <t>Comentários/ Justificativas</t>
  </si>
  <si>
    <t>Contribuir com o fundo de apoio financeiro aos CAUs  Básicos</t>
  </si>
  <si>
    <t>Disponibilizar 2,05% das receitas do CAU/AP para contribuição ao Fundo de Apoio</t>
  </si>
  <si>
    <t>Edital de Patrocínio em ATHIS</t>
  </si>
  <si>
    <t>Realizaão de 12 reuniões de comissão, com a participação da GETEC e da Fiscalização para apurar as demandas de atendimento, fiscalização, processos éticos e solicitações externas. Dar andamentos de processos com a realização das reuniões.</t>
  </si>
  <si>
    <t>Realização de reuniões de Comissão - CPFOA</t>
  </si>
  <si>
    <t>Manter as Atividades da Comissão de Ensino e Formação, Ética e Exercício Profissional - CEFEEP</t>
  </si>
  <si>
    <t>Manter as Atividades da Comissão de  Políticas Urbanas e Ambientais - CPUA</t>
  </si>
  <si>
    <t>Manter as Atividades da Comissão de Planejamento, Finanças, Orçamento e Administração - CPFOA</t>
  </si>
  <si>
    <t>Manutenção das Atividades da Presidência e Plenárias</t>
  </si>
  <si>
    <t>Garantir a participação do Presidente ou representante do CAU/AP em 12 reuniões promovidas pelo CAU/BR, CAU/UF e entidades da Arquitetura e Urbanismo. Adquirir 6 bilhetes aéreos em média de R$ 2.400,00.</t>
  </si>
  <si>
    <t>Plenária ampliada (4 eventos com 4 bilhetes  e  1 diária. Adquirir 4 bilhetes aéreos em média de R$ 2.400,00.</t>
  </si>
  <si>
    <t>Realização de 12 reuniões plenárias ordinárias, e 02 reuniões extraordinária e visitas institucionais em órgãos com parcerias de cooperação técnica. Participação efetiva de 80%  dos profissionais inscritos no seminário.</t>
  </si>
  <si>
    <t xml:space="preserve">Capacitação de 05 servidores nas áreas necessárias administrativas para melhor atender as demandas do Conselho no período de 02 anos. Índice de capacitação (%): Quant de funcionários capacitados X quant. total de funcionários </t>
  </si>
  <si>
    <t>Promover a Interação e Comunicação do CAU/AP com a Sociedade</t>
  </si>
  <si>
    <t>Manter e Desenvolver as Atividades Relacionadas a Fiscalização do CAU/AP</t>
  </si>
  <si>
    <t>Realização de 02 seminários, organização do dia do arquiteto, realizar cobertura de imprensa em 06 eventos patrocinados pelo CAU/AP. Divulgação das ações no site oficial e redes sociais, cobertura de eventos, participação de reuniões estratégicas  e assessoramento em todas as demandas de comunicação  do CAU/AP.</t>
  </si>
  <si>
    <t>Utilização de 100% dos recursos para a confecção de material gráfico para a divulgação e promoção da imagem do conselho em eventos e demais programações. Pagamento de empresa especializada em confecção de materiais gráficos tais como: cartazes, banners, certificados, crachá de identificação, panfletos, blocos de notas, pastas, cartão de visitas e demais materiais.</t>
  </si>
  <si>
    <t>Garantir a participação de 2 agentes fiscais em 02 Seminários Técnicos do CAU/BR, atender ao Plano de Fiscalização para viagens aos interiores do estado. Os 2 Seminários Técnicos serão realizados pelo CAU/BR, e as viagens de interiorização da fiscalização serão para os municípios: Oiapoque, Amapá, Calçoene, Tartarugualzinho, Ferreira Gomes, Serra do Navio, Pedra Branca do Amaparí, Mazagão, Laranjal do Jarí e Vitória do Jarí.</t>
  </si>
  <si>
    <t>Custear passagem aérea para 4 eventos, sendo 1 passagem por evento. Valor previsto de emissão de R$ 2.000 por bilhete.</t>
  </si>
  <si>
    <t>Custear diárias para deslocamentos em interiorizações. Valor previsto para 8 viagens de insterioziação da fiscalização para os municípios: Oiapoque, Amapá, Calçoene, Serra do navio, Pedra Branca, Porto grande, Ferreira Gomes, Laranjal do Jarí e  Mazagão.</t>
  </si>
  <si>
    <t>Pagamento 100% das despesas referente  à manutenção e conservação do veículo destinado às atividades do Conselho. Pagamento de empresa especializada em fornecimento de seguro de veículos para garantir a integridade do automóvel destinado às atividades do CAU/AP.</t>
  </si>
  <si>
    <t>Adquirir 01 veículo, para atender demandas administrativas do CAU/AP. Aquisição de veículos automotores terrestres, zero quilômetro, com capacidade de 05 lugares, gasolina.</t>
  </si>
  <si>
    <t>Aquisição de mobiliário em geral para nova sede. 06 ambientes planejados: 01 Atendimento, 02 salas de reunião, 01 sala de presidência, 01 Gerencia Geral, 01 sala de fiscalização.</t>
  </si>
  <si>
    <t>Aquisição de equipamentos em geral para nova sede. 02 impressoras, 08 nobreak, 02 monitores para estação de trabalho, 01 hack para servidor, aquisição de 01 roteador.</t>
  </si>
  <si>
    <t>Aquisição de equipamentos para controle de ponto eletrônico. Ter 01 equipamento de controle de ponto para registro de folha dos servidores do Conselho.</t>
  </si>
  <si>
    <t>Pagamento de 100% das bolsas aos estagiários por 1 ano. Pagamento da bolsa aos estagiários do CAU/AP.</t>
  </si>
  <si>
    <t>Utilização de 100% dos recursos destinados à intermediação de estágio por 01 ano. Pagamento a intermediação dos estagiários ao CIEE.</t>
  </si>
  <si>
    <t>Atendimento de 3.300/ano sendo, em média, de 05 profissionais/dia. Atendimentos via e-mail  2, telefone - 2 e presencial - 4, SICCAU - 2.  Atendimento das demandas de profissionais na sede do cau, por telefone, e-mail e pelo SICCAU.</t>
  </si>
  <si>
    <t>Garantir o pleno funcionamento das atividades administrativas do CAU/AP.</t>
  </si>
  <si>
    <t>Garantir a participação de 1 assessora jurídica, 01 Gerente Geral em 02 eventos do CAU/BR, garantir a participação de 02 servidores em cursos de capacitação. Eventos realizados pelo CAU-UF ou CAU/BR  com a presença de 01  empregado ou colaborador com 3 diárias e 1 deslocamento por evento, conforme normativa do CAU/AP.</t>
  </si>
  <si>
    <t>Custear passagem aérea para 2 eventos/seminários a nível nacional. Adquirir 3 bilhetes aéreos em média de R$ 2.000,00.</t>
  </si>
  <si>
    <t>Garantir a participação de 1 assessora da Comissão e 01 coordenador da Comissão Eleitoral Nacional, garantir a participação de evento do CAU/BR. Diárias Conselheiros e Colaboradores (1 evento, 2 diárias por evento a R$ 680,00)</t>
  </si>
  <si>
    <t>Custear passagem aérea para 02 participantes de capacitação de evento da Comissão Eleitoral Nacional em Brasília. Passagens Conselheiros e Colaborados ( 2 bilhetes a R$ 1.750,00 cada).</t>
  </si>
  <si>
    <t>Pagamento de 100% do contrato com a Assessoria Contábil do CAU/AP por 12 meses. Pagamento mensal do contrato de da assessoria contábil no valor de R$ 3.847,50.</t>
  </si>
  <si>
    <t>Pagamento de 100% dos serviços destinados à segurança predial e preventiva. Pagamento de empresa especializada em instarão de câmeras de segurança, cerca elétrica, e equipamentos de monitoramento e vigilância.</t>
  </si>
  <si>
    <t>Pagamento de 100% de serviços destinados à manutenção e conservação da sede do CAU/AP. Pagamento de seguradora de imóveis para garantir a integridade patrimonial da sede administrativa em um período de 12 meses.</t>
  </si>
  <si>
    <t>Pagamento de 100% das despesas referente ao serviço de fornecimento de energia elétrica. Pagamento de serviço de fornecimento de energia elétrica indispensáveis ao funcionamento da sede do CAU/AP, em um período de 12 meses.</t>
  </si>
  <si>
    <t>Pagamento de 100% das despesas referente à serviços de telecomunicação da sede do CAU/AP. Pagamento de serviços para 01 linha telefônica fixa 01 de internet fixa, bem como telefonia e internet móvel para 03 aparelhos indispensáveis ao funcionamento das atividades administrativas do CAU/AP.</t>
  </si>
  <si>
    <t>Pagamento de 100% das despesas referente ao serviço de fornecimento de água. Pagamento de despesas com serviço de fornecimento de água e tratamento de esgoto indispensáveis ao funcionamento da sede do CAU/AP, em um período de 12 meses.</t>
  </si>
  <si>
    <t>Pagamento de 100% das despesas referente ao serviço de postagens. Pagamento do contrato de serviços de postagens de correspondências diversas em um período de 01 ano.</t>
  </si>
  <si>
    <t>Utilização de 100% dos recursos destinados à aquisição de materiais de expediente do CAU/AP. Pagamento de empresa especializada em fornecimento de materiais de escritório (Papel A4, lápis, caneta, borracha, pincel, apontador, clips, tesoura, extrator de grampos, grandos, corretivo, colas e outros),  necessários para manter e executar as atividades administrativas do conselho.</t>
  </si>
  <si>
    <t>Utilização de 100% dos recursos destinados à aquisição de materiais de limpeza para manutenção da sede do CAU/AP. Pagamento de empresa especializada em fornecimento de materiais de limpeza (detergente, vassouras, rodo, esponjas, alvejante, sabão, limpa vidros, aromatizantes, desengordurantes, pedras sanitárias e outros),  necessários para manter e executar as atividades administrativas do conselho.</t>
  </si>
  <si>
    <t>Utilização de 100% dos recursos destinados à aquisição de materiais de informática do CAU/AP. Contratação de empresa especializada em fornecimento  materiais de informática: Tonners, cartucho de tinta, periféricos, licença de sistemas e etc.</t>
  </si>
  <si>
    <t>Utilização de 100% dos recursos destinados à aquisição de gêneros de alimentação do CAU/AP. Pagamento de empresa especializada em fornecimento de gêneros alimentícios (café, leite, açúcar, adoçante, bolacha e etc.),  necessários para manter e executar as atividades administrativas do conselho.</t>
  </si>
  <si>
    <t>Custear 100% as despesas com peças de reposição do veículo do CAU/AP. Realizar a aquisição de peças como: limpador de parabrisas, troca de película, reparo de pneu e outros.</t>
  </si>
  <si>
    <t>Entregar a sala reformada da GETEC. Contratar 1 (uma) PJ ou PJF para manutenção e reparos da sala da Gerência Técnica e de Fiscalização.</t>
  </si>
  <si>
    <t>Custear 100% despesas judiciais do CAU/AP. Pagamento das custas judiciais de processos de dívida ativa, ações judiciais e outros.</t>
  </si>
  <si>
    <t>Contratação PJ para lavagem dos veículos do CAU-AP. Realizar 24 lavagens nos veículos do CAU-AP.</t>
  </si>
  <si>
    <t>Pagamento de 1 contrato de serviços de limpeza da sede. Manter  1 (uma) pessoa jurídica prestadora de serviços de limpeza predial do Conselho durante 12 meses.</t>
  </si>
  <si>
    <t>Custear 100% despesas com tributos em geral. Pagamento de 2 (dois) a 5 (cinco)tributos em geral.</t>
  </si>
  <si>
    <t>Efetuar 2 (dois) pagamentos de  exercícios anteriores. Realizar dois pagamentos de despesas de exercícios anteriores não inscritas em restos a pagar.</t>
  </si>
  <si>
    <t>Pagamento de 100% das despesas para realização de eventos, seminários, cursos para o CAU/AP. Contratação de empresa especializada em cerimonial para organização, decoração, fornecimento de buffet, locação de espaço, foto/ filmagens para: 01 Seminário de ética, 01 seminário de Politicas Urbanas e Ambientais, 01 dia do Arquiteto e 03 Cursos de capacitação profissional.</t>
  </si>
  <si>
    <t>Garantir o pagamento de 100% das despesas com Indenizações, multas,  restituições e reposições. Pagamento outras despesas correntes variáveis e outras não recorrentes: indenizações, multas diversas, restituições e reposições que envolvam o CAU/AP.</t>
  </si>
  <si>
    <t>Garantir o pagamento de 100% das despesas com tarifas bancárias. Pagamento das taxas oriundas do convênio com o Banco do Brasil, relativas ao gerenciando da conta do CAU/AP.</t>
  </si>
  <si>
    <t>Garantir o pagamento de 100% das despesas com contratação de empresa especializada em manutenção e conservação de veículo. Pagamento de empresa especializada em manutenção preventiva, troca de óleo, pneus, alinhamento, balanceamento, revisão geral do veículo do CAU/AP.</t>
  </si>
  <si>
    <t xml:space="preserve">Garantir o pagamento de 100% das despesas com contratação de empresa especializada em manutenção e conservação predial. Pagamento de empresa especializada em limpeza em geral do imóvel. </t>
  </si>
  <si>
    <t>Garantir 100% dos recursos destinados a despesas de combustível. Pagamento de empresa especializada em fornecimento de combustível tipo gasolina, para o período de 12 meses.</t>
  </si>
  <si>
    <t>Garantir 100% dos recursos destinados a despesas de pronto pagamento. Pagamento de 100% recursos para despesas de pronto atendimento e emergências para atender as necessidades do CAU/AP.</t>
  </si>
  <si>
    <t>Garantir o pagamento de 100% dos serviços de medicina do trabalho e elaboração de programas de segurança do trabalho. Contratação de empresa especializada em elaboração de PCMSO, PPRA e demais relatórios necessários para atender a legislação de segurança do trabalho, bem como executar exames periódicos, admissionais e demissionários para garantir o cumprimento de requisitos trabalhistas dos servidores do CAU/AP.</t>
  </si>
  <si>
    <t>Garantir o pagamento de 100% dos serviços de publicação no DOU. Pagamento de serviços de divulgação em diário oficial da união para atender as diversas demandas originadas dos processos administrativas do CAU/AP.</t>
  </si>
  <si>
    <t>Garantir o pagamento de 100% dos serviços contratados para limpeza de ar-condicionado. Pagamento de empresa especializada em serviços de limpeza de ar-condicionado e centros de ar, para zelar os equipamentos da sede CAU/AP.</t>
  </si>
  <si>
    <t>Pagamento de 100% das despesas destinados à aquisição de uniformes para os servidores do CAU/AP. Pagamento de empresa especializada em confecção de uniforme, tipo camisa/camiseta para 06 servidores e 02 estagiários.</t>
  </si>
  <si>
    <t>Manter e desenvolver as atividades relacionadas ao atendimento do CAU/AP</t>
  </si>
  <si>
    <t>Adaptação e reforme da Sede Própria do CAU/AP</t>
  </si>
  <si>
    <t>Contratação de empresa especializada em manutenção e adaptação da sede, amplicação das salas de reunião, sala da gerência técinca, inclusão de plataforma de acessibilidade, adequação estrutural e elétrica. Benfeitorias que serão incorporadas ao Patrimônio imobilizado do CAU/AP.</t>
  </si>
  <si>
    <t>Em outras receitas, o valor de R$ 1.738,00 referem-se a ressarcimentos com tarifas bancárias pelo CAU/BR ao CAU/AP. A diferença, R$ 262,00, possíveis reembolsos que podem acontecer durante o exercício 2020.</t>
  </si>
  <si>
    <t>Pagamento de 100% dos salários, gratificações e encargos de pessoal  por 1 ano. Pagamento dos salários, gratificações e encargos de pessoal  para 1 Assessoria Jurídica e 1 Gerencia Geral: Salário, gratificação de função, férias, 13º salário e encargos sobre a folha.  Previsão reajuste de 3,5% a partir de janeiro de 2020.</t>
  </si>
  <si>
    <t>Pagamento de 100% dos benefícios aos servidores por 1 ano. Pagamento de benefícios para 1 Assessoria Jurídica e 1 Gerente Geral: Auxílio alimentação, auxílio saúde, auxílio creche, vale transporte e demais auxílios previstos no acordo coletivo de trabalho.   Previsão reajuste de 3,5% a partir de janeiro de 2020.</t>
  </si>
  <si>
    <t>Pagamento de 100% dos salários, gratificações e encargos de pessoal  por 1 ano. Pagamento dos salários, gratificações e encargos de pessoal do atendimento, compondo os gastos com: Salário, gratificação de função, férias,13º salário e encargos sobre a folha.    Previsão reajuste de 3,5% a partir de janeiro de 2020.</t>
  </si>
  <si>
    <t>Pagamento de 100% dos benefícios aos servidores por 1 ano. Pagamento de benefícios aos servidores tais como: Auxílio alimentação, auxílio saúde, auxílio creche, vale transporte e demais auxílios previstos no acordo coletivo de trabalho.   Previsão reajuste de 3,5% a partir de janeiro de 2020.</t>
  </si>
  <si>
    <t>Pagamento de 100% dos salários, gratificações e encargos de pessoal  por 1 ano. Pagamento dos salários e encargos de pessoal  da Fiscalização compondo os gastos com: Salário férias, férias, 13º salário e encargos sobre a folha.  Previsão reajuste de 3,5% a partir de janeiro de 2020.</t>
  </si>
  <si>
    <t>Pagamento de 100% dos benefícios aos servidores por 1 ano. Pagamento de benefícios aos servidores tais como: Auxílio alimentação, auxílio saúde, auxílio creche, vale transporte e demais auxílios previstos no acordo coletivo de trabalho.  Previsão reajuste de 3,5% a partir de janeiro de 2020.</t>
  </si>
  <si>
    <t>Pagamento de 100% dos salários, gratificações e encargos de pessoal  por 1 ano. Pagamento de salários, gratificações e encargos de pessoal da comunicação, compondo os gastos com: Salário, gratificação de função, férias,13º salário e encargos sobre a folha.    Previsão reajuste de 3,5% a partir de janeiro de 2020. Demissão da Assessoria da Presidência a partir de junho/2020 e contratação de um assistente administrativo com salário maior.</t>
  </si>
  <si>
    <t>Lançamento de 01 edital de Assistência Técnica de Habitação de Interesse Social
- ATHIS</t>
  </si>
  <si>
    <t>Realização de 01 Seminário voltado aos Profissionais, com intuito de incentivar o exercício com éticas e boas práticas profissionais no Estado do Amapá.</t>
  </si>
  <si>
    <t>Realização de 12 reuniões de comissão - para análise de processos - sem custo.</t>
  </si>
  <si>
    <t>Realização de 12 reuniões de comissão - para análise de processos - Atividade sem custo.</t>
  </si>
  <si>
    <t>Realização 12 de reuniões de comissão - para análise de processos - Atividade sem custo.</t>
  </si>
  <si>
    <t>Realização de 12 reuniões plenária Ordinária e Extraordinária e representação Institucional.</t>
  </si>
  <si>
    <t>Contratação de 01 seguro para o novo veículo, que atenderá as demandas administrativas do CAU/AP. Segurar 100% o novo automóvel adquirido para o administrativo.</t>
  </si>
  <si>
    <t>Retirei o pencentual do indicador "Índice de RRT por mês por profissional ativo".</t>
  </si>
  <si>
    <t xml:space="preserve">1- elecionou os objetivos locais "Assegurar a eficácia no atendimento e no relacionamento com os arquitetos e urbanistas e a sociedade", "Fomentar o acesso da sociedade à Arquitetura e Urbanismo", "Assegurar a sustentabilidade financeira". 
</t>
  </si>
  <si>
    <t>Participação representativano CONCIDADES</t>
  </si>
  <si>
    <t>Garantir a participação do CAU/AP no processo de construção das políticas de estado voltadas a Arquitetura e Urbanismo.</t>
  </si>
  <si>
    <t xml:space="preserve">Garantir a representação do CAU/AP em cerca de 06 reuniões do Conselho das Cidades - CONCIDADES no Estado do Amapá. </t>
  </si>
  <si>
    <t xml:space="preserve">Para o indicador vinculado ao objetivo "Estimular a produção da arquitetura e urbanismo como política de Estado", sugerimos que planeje ações para coleta de informações e mensurações de metas para Reprogramação 2020, pois este objetivo estratégico é nacional e deve ser priorizado. </t>
  </si>
  <si>
    <t>Validado</t>
  </si>
  <si>
    <t>Índice de adesão ao Seminário Legislativo de Arquitetura e Urbanismo</t>
  </si>
  <si>
    <t>número de participantes no evento</t>
  </si>
  <si>
    <t>número de público previsto</t>
  </si>
  <si>
    <t>Participação do CAU na elaboração de leis que impactem o exercício profissional da Arquiteturae Urbanismo (%)</t>
  </si>
  <si>
    <t>número de projetos de lei envolvimento do CAU</t>
  </si>
  <si>
    <t>total de projetos de lei que impactam a Arquitetura e Urbanismo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</si>
  <si>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3- Falta iniciativa estratégica (projeto e/ou atividade) direcionada para o objetivo estratégico " Estimular a produção da Arquitetura e Urbanismo como política de Estado", pois é um objetivo nacional obrigatório. 
Foram realizados os ajustes no item supracitado.</t>
  </si>
  <si>
    <t>Com vistas a atender ao objetivo estratégico, incluímos o indicadores: Índice de adesão ao Seminário Legislativo de Arquitetura e Urbanismo e  Participação do CAU na elaboração de leis que impactem o exercício profissional da Arquiteturae Urbanismo (%)</t>
  </si>
  <si>
    <t>Processo Eleitoral do CAU/AP</t>
  </si>
  <si>
    <t>Garantir a realização do Processso Eleitoral para Gestão 2021-2023, Registros das Atas de Reunião da CE-AP, Elaboração de documentos, Impressão de Diplomas e evento de posse.</t>
  </si>
  <si>
    <t>Atendimento aos ritos do processo eleitoral, sem custos ao CAU/AP.</t>
  </si>
  <si>
    <t>Realização de Evento com enfase na Gestão de Políticas Urbanas e Ambientais</t>
  </si>
  <si>
    <t>Realização de 01 Seminário para gestão de Políticas Urbanas e Ambientais no Estado do Amapá, com a participação de profissionais e acadêmicos de AU.</t>
  </si>
  <si>
    <t>Toda adaptação prevista para 2020, será realizada e incorporada como benfeitorias na sede própria do CAU/AP que adquirida no ano de 2017.</t>
  </si>
  <si>
    <t>Proporcionar ambiente de debate sobre política urbana e ambiental e a participação do CAU/AP no processo de construção das políticas de estado voltadas a Arquitetura e Urbanismo.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</si>
</sst>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,##0.0_ ;\-#,##0.0\ 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_-* #,##0.0_-;\-* #,##0.0_-;_-* &quot;-&quot;_-;_-@_-"/>
    <numFmt numFmtId="173" formatCode="_-* #,##0.00_-;\-* #,##0.00_-;_-* &quot;-&quot;_-;_-@_-"/>
    <numFmt numFmtId="174" formatCode="#,##0.00_ ;\-#,##0.00\ "/>
  </numFmts>
  <fonts count="98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color theme="1" tint="0.499984740745262"/>
      <name val="Calibri"/>
      <family val="2"/>
      <scheme val="minor"/>
    </font>
    <font>
      <b/>
      <sz val="12"/>
      <color rgb="FFFFFFFF"/>
      <name val="Calibri"/>
      <family val="2"/>
    </font>
    <font>
      <sz val="10"/>
      <color rgb="FF000000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indexed="2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rgb="FF008080"/>
      <name val="Calibri"/>
      <family val="2"/>
      <scheme val="minor"/>
    </font>
    <font>
      <sz val="11"/>
      <color indexed="81"/>
      <name val="Tahoma"/>
      <family val="2"/>
    </font>
    <font>
      <b/>
      <sz val="14"/>
      <color rgb="FF008080"/>
      <name val="Calibri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name val="Calibri"/>
      <family val="2"/>
      <charset val="1"/>
    </font>
    <font>
      <sz val="11"/>
      <color rgb="FF000000"/>
      <name val="Calibri"/>
      <family val="2"/>
      <charset val="1"/>
    </font>
    <font>
      <sz val="20"/>
      <name val="Calibri"/>
      <family val="2"/>
      <charset val="1"/>
    </font>
    <font>
      <sz val="20"/>
      <name val="Arial"/>
      <family val="2"/>
    </font>
    <font>
      <sz val="12"/>
      <color rgb="FFFF0000"/>
      <name val="Calibri"/>
      <family val="2"/>
      <scheme val="minor"/>
    </font>
    <font>
      <b/>
      <sz val="15"/>
      <color indexed="81"/>
      <name val="Segoe UI"/>
      <family val="2"/>
    </font>
    <font>
      <b/>
      <sz val="18"/>
      <color rgb="FFFFFFFF"/>
      <name val="Calibri"/>
      <family val="2"/>
    </font>
    <font>
      <b/>
      <sz val="18"/>
      <color rgb="FF000000"/>
      <name val="Calibri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 Narrow"/>
      <family val="2"/>
    </font>
    <font>
      <sz val="18"/>
      <color theme="0"/>
      <name val="Calibri"/>
      <family val="2"/>
      <scheme val="minor"/>
    </font>
    <font>
      <b/>
      <sz val="14"/>
      <color rgb="FF009999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Calibri"/>
      <family val="2"/>
    </font>
    <font>
      <b/>
      <sz val="14"/>
      <color indexed="81"/>
      <name val="Tahoma"/>
      <family val="2"/>
    </font>
    <font>
      <b/>
      <sz val="16"/>
      <color theme="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 Narrow"/>
      <family val="2"/>
    </font>
    <font>
      <b/>
      <sz val="14"/>
      <color indexed="81"/>
      <name val="Calibri Light"/>
      <family val="2"/>
      <scheme val="major"/>
    </font>
    <font>
      <sz val="15"/>
      <color theme="1" tint="0.499984740745262"/>
      <name val="Calibri"/>
      <family val="2"/>
      <scheme val="minor"/>
    </font>
    <font>
      <b/>
      <sz val="13"/>
      <color indexed="10"/>
      <name val="Tahoma"/>
      <family val="2"/>
    </font>
    <font>
      <sz val="5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70C0"/>
      <name val="Calibri"/>
      <family val="2"/>
      <scheme val="minor"/>
    </font>
    <font>
      <sz val="20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DD1C5"/>
        <bgColor indexed="64"/>
      </patternFill>
    </fill>
    <fill>
      <patternFill patternType="lightGray">
        <bgColor rgb="FF009999"/>
      </patternFill>
    </fill>
    <fill>
      <patternFill patternType="solid">
        <fgColor rgb="FF00808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6666"/>
        <bgColor indexed="64"/>
      </patternFill>
    </fill>
    <fill>
      <patternFill patternType="solid">
        <fgColor rgb="FFDFF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/>
    <xf numFmtId="0" fontId="2" fillId="0" borderId="0"/>
  </cellStyleXfs>
  <cellXfs count="59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0" fillId="0" borderId="0" xfId="0" applyBorder="1"/>
    <xf numFmtId="0" fontId="7" fillId="0" borderId="0" xfId="0" applyFont="1" applyAlignment="1"/>
    <xf numFmtId="0" fontId="5" fillId="3" borderId="0" xfId="0" applyFont="1" applyFill="1" applyBorder="1" applyAlignment="1">
      <alignment vertical="center"/>
    </xf>
    <xf numFmtId="0" fontId="3" fillId="6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0" fillId="0" borderId="0" xfId="1" applyFill="1"/>
    <xf numFmtId="0" fontId="0" fillId="0" borderId="0" xfId="0" applyFill="1"/>
    <xf numFmtId="0" fontId="5" fillId="0" borderId="0" xfId="0" applyFont="1"/>
    <xf numFmtId="0" fontId="13" fillId="0" borderId="0" xfId="1" applyFont="1" applyFill="1"/>
    <xf numFmtId="0" fontId="5" fillId="0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1" applyFont="1" applyFill="1"/>
    <xf numFmtId="0" fontId="16" fillId="0" borderId="0" xfId="2" applyFont="1" applyFill="1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37" fontId="12" fillId="0" borderId="0" xfId="0" applyNumberFormat="1" applyFont="1" applyAlignment="1">
      <alignment horizontal="center"/>
    </xf>
    <xf numFmtId="0" fontId="4" fillId="0" borderId="0" xfId="0" applyFont="1"/>
    <xf numFmtId="167" fontId="21" fillId="5" borderId="2" xfId="4" applyNumberFormat="1" applyFont="1" applyFill="1" applyBorder="1" applyAlignment="1">
      <alignment horizontal="right" wrapText="1"/>
    </xf>
    <xf numFmtId="0" fontId="22" fillId="0" borderId="0" xfId="0" applyFont="1"/>
    <xf numFmtId="0" fontId="23" fillId="0" borderId="0" xfId="0" applyFont="1"/>
    <xf numFmtId="167" fontId="20" fillId="5" borderId="2" xfId="4" applyNumberFormat="1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34" fillId="10" borderId="0" xfId="0" applyFont="1" applyFill="1" applyAlignment="1"/>
    <xf numFmtId="0" fontId="5" fillId="3" borderId="0" xfId="0" applyFont="1" applyFill="1"/>
    <xf numFmtId="41" fontId="36" fillId="3" borderId="24" xfId="0" applyNumberFormat="1" applyFont="1" applyFill="1" applyBorder="1" applyAlignment="1">
      <alignment horizontal="right" vertical="center" wrapText="1" readingOrder="1"/>
    </xf>
    <xf numFmtId="0" fontId="4" fillId="3" borderId="0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/>
    <xf numFmtId="0" fontId="4" fillId="3" borderId="0" xfId="0" applyFont="1" applyFill="1" applyBorder="1" applyAlignment="1">
      <alignment vertical="center" wrapText="1" readingOrder="1"/>
    </xf>
    <xf numFmtId="0" fontId="5" fillId="3" borderId="0" xfId="0" applyFont="1" applyFill="1" applyAlignment="1">
      <alignment wrapText="1"/>
    </xf>
    <xf numFmtId="1" fontId="0" fillId="0" borderId="0" xfId="0" applyNumberFormat="1" applyAlignment="1">
      <alignment vertical="center" wrapText="1"/>
    </xf>
    <xf numFmtId="0" fontId="8" fillId="0" borderId="0" xfId="0" applyFont="1" applyAlignment="1">
      <alignment wrapText="1"/>
    </xf>
    <xf numFmtId="166" fontId="8" fillId="0" borderId="0" xfId="0" applyNumberFormat="1" applyFont="1" applyAlignment="1">
      <alignment wrapText="1"/>
    </xf>
    <xf numFmtId="0" fontId="3" fillId="3" borderId="0" xfId="0" applyFont="1" applyFill="1"/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/>
    <xf numFmtId="0" fontId="25" fillId="0" borderId="0" xfId="0" applyFont="1" applyFill="1" applyBorder="1" applyAlignment="1"/>
    <xf numFmtId="0" fontId="27" fillId="9" borderId="12" xfId="0" applyFont="1" applyFill="1" applyBorder="1" applyAlignment="1" applyProtection="1">
      <alignment vertical="center"/>
      <protection locked="0"/>
    </xf>
    <xf numFmtId="0" fontId="27" fillId="9" borderId="12" xfId="0" applyFont="1" applyFill="1" applyBorder="1" applyAlignment="1"/>
    <xf numFmtId="0" fontId="3" fillId="0" borderId="0" xfId="0" applyFont="1" applyBorder="1" applyAlignment="1"/>
    <xf numFmtId="0" fontId="32" fillId="3" borderId="0" xfId="0" applyFont="1" applyFill="1" applyBorder="1" applyAlignment="1">
      <alignment horizontal="left" wrapText="1"/>
    </xf>
    <xf numFmtId="0" fontId="37" fillId="3" borderId="2" xfId="0" applyFont="1" applyFill="1" applyBorder="1" applyAlignment="1" applyProtection="1">
      <alignment horizontal="center" vertical="center" wrapText="1"/>
      <protection locked="0"/>
    </xf>
    <xf numFmtId="0" fontId="37" fillId="3" borderId="2" xfId="0" applyFont="1" applyFill="1" applyBorder="1" applyAlignment="1" applyProtection="1">
      <alignment vertical="center" wrapText="1"/>
      <protection locked="0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26" fillId="9" borderId="16" xfId="0" applyFont="1" applyFill="1" applyBorder="1" applyAlignment="1" applyProtection="1">
      <alignment vertical="center"/>
      <protection locked="0"/>
    </xf>
    <xf numFmtId="0" fontId="26" fillId="9" borderId="16" xfId="0" applyFont="1" applyFill="1" applyBorder="1" applyAlignment="1">
      <alignment vertical="center"/>
    </xf>
    <xf numFmtId="41" fontId="4" fillId="4" borderId="2" xfId="0" applyNumberFormat="1" applyFont="1" applyFill="1" applyBorder="1" applyAlignment="1">
      <alignment vertical="center" wrapText="1"/>
    </xf>
    <xf numFmtId="165" fontId="4" fillId="4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1" fontId="4" fillId="13" borderId="2" xfId="0" applyNumberFormat="1" applyFont="1" applyFill="1" applyBorder="1" applyAlignment="1">
      <alignment vertical="center" wrapText="1"/>
    </xf>
    <xf numFmtId="165" fontId="4" fillId="13" borderId="2" xfId="0" applyNumberFormat="1" applyFont="1" applyFill="1" applyBorder="1" applyAlignment="1">
      <alignment vertical="center" wrapText="1"/>
    </xf>
    <xf numFmtId="41" fontId="4" fillId="3" borderId="2" xfId="0" applyNumberFormat="1" applyFont="1" applyFill="1" applyBorder="1" applyAlignment="1">
      <alignment vertical="center" wrapText="1"/>
    </xf>
    <xf numFmtId="165" fontId="4" fillId="3" borderId="2" xfId="0" applyNumberFormat="1" applyFont="1" applyFill="1" applyBorder="1" applyAlignment="1">
      <alignment vertical="center" wrapText="1"/>
    </xf>
    <xf numFmtId="0" fontId="12" fillId="0" borderId="6" xfId="0" applyFont="1" applyBorder="1"/>
    <xf numFmtId="0" fontId="12" fillId="0" borderId="7" xfId="0" applyFont="1" applyBorder="1"/>
    <xf numFmtId="0" fontId="18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43" fontId="21" fillId="3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8" fillId="3" borderId="2" xfId="0" applyFont="1" applyFill="1" applyBorder="1" applyAlignment="1" applyProtection="1">
      <alignment vertical="center" wrapText="1"/>
      <protection locked="0"/>
    </xf>
    <xf numFmtId="1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2" xfId="0" applyNumberFormat="1" applyFont="1" applyFill="1" applyBorder="1" applyAlignment="1">
      <alignment vertical="center" wrapText="1"/>
    </xf>
    <xf numFmtId="41" fontId="27" fillId="13" borderId="2" xfId="0" applyNumberFormat="1" applyFont="1" applyFill="1" applyBorder="1" applyAlignment="1">
      <alignment vertical="center" wrapText="1"/>
    </xf>
    <xf numFmtId="165" fontId="27" fillId="13" borderId="2" xfId="0" applyNumberFormat="1" applyFont="1" applyFill="1" applyBorder="1" applyAlignment="1">
      <alignment vertical="center" wrapText="1"/>
    </xf>
    <xf numFmtId="0" fontId="24" fillId="3" borderId="0" xfId="0" applyFont="1" applyFill="1"/>
    <xf numFmtId="0" fontId="24" fillId="3" borderId="0" xfId="1" applyFont="1" applyFill="1"/>
    <xf numFmtId="0" fontId="24" fillId="3" borderId="0" xfId="2" applyFont="1" applyFill="1"/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170" fontId="8" fillId="3" borderId="2" xfId="4" applyNumberFormat="1" applyFont="1" applyFill="1" applyBorder="1" applyAlignment="1" applyProtection="1">
      <alignment vertical="center" wrapText="1"/>
      <protection locked="0"/>
    </xf>
    <xf numFmtId="170" fontId="8" fillId="4" borderId="2" xfId="4" applyNumberFormat="1" applyFont="1" applyFill="1" applyBorder="1" applyAlignment="1">
      <alignment vertical="center" wrapText="1"/>
    </xf>
    <xf numFmtId="170" fontId="31" fillId="9" borderId="2" xfId="4" applyNumberFormat="1" applyFont="1" applyFill="1" applyBorder="1" applyAlignment="1">
      <alignment horizontal="right" wrapText="1"/>
    </xf>
    <xf numFmtId="166" fontId="31" fillId="9" borderId="2" xfId="0" applyNumberFormat="1" applyFont="1" applyFill="1" applyBorder="1" applyAlignment="1">
      <alignment horizontal="right" wrapText="1"/>
    </xf>
    <xf numFmtId="0" fontId="29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31" fillId="9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1" fillId="9" borderId="2" xfId="0" applyFont="1" applyFill="1" applyBorder="1" applyAlignment="1">
      <alignment vertical="center" wrapText="1"/>
    </xf>
    <xf numFmtId="0" fontId="49" fillId="14" borderId="2" xfId="0" applyFont="1" applyFill="1" applyBorder="1" applyAlignment="1">
      <alignment horizontal="center"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49" fillId="14" borderId="2" xfId="0" applyFont="1" applyFill="1" applyBorder="1" applyAlignment="1">
      <alignment vertical="center" wrapText="1"/>
    </xf>
    <xf numFmtId="0" fontId="49" fillId="14" borderId="2" xfId="0" applyFont="1" applyFill="1" applyBorder="1" applyAlignment="1">
      <alignment vertical="center"/>
    </xf>
    <xf numFmtId="172" fontId="38" fillId="4" borderId="2" xfId="0" applyNumberFormat="1" applyFont="1" applyFill="1" applyBorder="1" applyAlignment="1" applyProtection="1">
      <alignment vertical="center" wrapText="1"/>
      <protection locked="0"/>
    </xf>
    <xf numFmtId="172" fontId="37" fillId="4" borderId="13" xfId="0" applyNumberFormat="1" applyFont="1" applyFill="1" applyBorder="1" applyAlignment="1">
      <alignment vertical="center" wrapText="1"/>
    </xf>
    <xf numFmtId="172" fontId="54" fillId="15" borderId="2" xfId="0" applyNumberFormat="1" applyFont="1" applyFill="1" applyBorder="1" applyAlignment="1">
      <alignment vertical="center" wrapText="1"/>
    </xf>
    <xf numFmtId="169" fontId="8" fillId="3" borderId="2" xfId="0" applyNumberFormat="1" applyFont="1" applyFill="1" applyBorder="1" applyAlignment="1" applyProtection="1">
      <alignment vertical="center" wrapText="1"/>
      <protection locked="0"/>
    </xf>
    <xf numFmtId="3" fontId="31" fillId="9" borderId="2" xfId="0" applyNumberFormat="1" applyFont="1" applyFill="1" applyBorder="1" applyAlignment="1">
      <alignment horizontal="right" wrapText="1"/>
    </xf>
    <xf numFmtId="170" fontId="31" fillId="9" borderId="2" xfId="4" applyNumberFormat="1" applyFont="1" applyFill="1" applyBorder="1" applyAlignment="1">
      <alignment horizontal="right" vertical="center" wrapText="1"/>
    </xf>
    <xf numFmtId="166" fontId="31" fillId="9" borderId="2" xfId="0" applyNumberFormat="1" applyFont="1" applyFill="1" applyBorder="1" applyAlignment="1">
      <alignment horizontal="right" vertical="center" wrapText="1"/>
    </xf>
    <xf numFmtId="166" fontId="8" fillId="4" borderId="2" xfId="0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7" xfId="0" applyBorder="1"/>
    <xf numFmtId="41" fontId="28" fillId="9" borderId="2" xfId="0" applyNumberFormat="1" applyFont="1" applyFill="1" applyBorder="1" applyAlignment="1">
      <alignment horizontal="center" vertical="center" wrapText="1"/>
    </xf>
    <xf numFmtId="41" fontId="9" fillId="3" borderId="0" xfId="0" applyNumberFormat="1" applyFont="1" applyFill="1" applyBorder="1" applyAlignment="1">
      <alignment horizontal="center" vertical="center" wrapText="1"/>
    </xf>
    <xf numFmtId="171" fontId="9" fillId="4" borderId="2" xfId="4" applyNumberFormat="1" applyFont="1" applyFill="1" applyBorder="1" applyAlignment="1">
      <alignment horizontal="left" vertical="center" wrapText="1"/>
    </xf>
    <xf numFmtId="168" fontId="9" fillId="3" borderId="0" xfId="3" applyNumberFormat="1" applyFont="1" applyFill="1" applyBorder="1" applyAlignment="1">
      <alignment horizontal="left" vertical="center" wrapText="1"/>
    </xf>
    <xf numFmtId="41" fontId="9" fillId="3" borderId="2" xfId="0" applyNumberFormat="1" applyFont="1" applyFill="1" applyBorder="1" applyAlignment="1">
      <alignment horizontal="right" vertical="center" wrapText="1"/>
    </xf>
    <xf numFmtId="171" fontId="9" fillId="4" borderId="2" xfId="4" applyNumberFormat="1" applyFont="1" applyFill="1" applyBorder="1" applyAlignment="1">
      <alignment horizontal="right" vertical="center" wrapText="1"/>
    </xf>
    <xf numFmtId="171" fontId="28" fillId="9" borderId="2" xfId="4" applyNumberFormat="1" applyFont="1" applyFill="1" applyBorder="1" applyAlignment="1">
      <alignment horizontal="left" vertical="center" wrapText="1"/>
    </xf>
    <xf numFmtId="169" fontId="9" fillId="3" borderId="0" xfId="4" applyNumberFormat="1" applyFont="1" applyFill="1" applyBorder="1" applyAlignment="1">
      <alignment horizontal="right" vertical="center" wrapText="1"/>
    </xf>
    <xf numFmtId="164" fontId="9" fillId="3" borderId="0" xfId="4" applyFont="1" applyFill="1" applyBorder="1" applyAlignment="1">
      <alignment horizontal="left" vertical="center" wrapText="1"/>
    </xf>
    <xf numFmtId="169" fontId="9" fillId="3" borderId="0" xfId="4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41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textRotation="90"/>
    </xf>
    <xf numFmtId="0" fontId="9" fillId="3" borderId="0" xfId="0" applyFont="1" applyFill="1" applyBorder="1" applyAlignment="1">
      <alignment horizontal="left" vertical="center" wrapText="1"/>
    </xf>
    <xf numFmtId="41" fontId="9" fillId="3" borderId="2" xfId="0" applyNumberFormat="1" applyFont="1" applyFill="1" applyBorder="1" applyAlignment="1">
      <alignment horizontal="center" vertical="center" wrapText="1"/>
    </xf>
    <xf numFmtId="41" fontId="9" fillId="4" borderId="2" xfId="0" applyNumberFormat="1" applyFont="1" applyFill="1" applyBorder="1" applyAlignment="1">
      <alignment horizontal="right" vertical="center" wrapText="1"/>
    </xf>
    <xf numFmtId="41" fontId="9" fillId="12" borderId="2" xfId="0" applyNumberFormat="1" applyFont="1" applyFill="1" applyBorder="1" applyAlignment="1">
      <alignment horizontal="center" vertical="center" wrapText="1"/>
    </xf>
    <xf numFmtId="168" fontId="9" fillId="4" borderId="2" xfId="4" applyNumberFormat="1" applyFont="1" applyFill="1" applyBorder="1" applyAlignment="1">
      <alignment horizontal="right" vertical="center" wrapText="1"/>
    </xf>
    <xf numFmtId="168" fontId="9" fillId="4" borderId="2" xfId="3" applyNumberFormat="1" applyFont="1" applyFill="1" applyBorder="1" applyAlignment="1">
      <alignment horizontal="right" vertical="center" wrapText="1"/>
    </xf>
    <xf numFmtId="171" fontId="9" fillId="4" borderId="2" xfId="4" applyNumberFormat="1" applyFont="1" applyFill="1" applyBorder="1" applyAlignment="1" applyProtection="1">
      <alignment horizontal="left"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65" fillId="0" borderId="0" xfId="0" applyFont="1"/>
    <xf numFmtId="0" fontId="65" fillId="3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 vertical="center" wrapText="1"/>
    </xf>
    <xf numFmtId="0" fontId="8" fillId="0" borderId="0" xfId="0" applyFont="1"/>
    <xf numFmtId="0" fontId="31" fillId="9" borderId="3" xfId="0" applyFont="1" applyFill="1" applyBorder="1" applyAlignment="1">
      <alignment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51" fillId="3" borderId="38" xfId="0" applyFont="1" applyFill="1" applyBorder="1" applyAlignment="1">
      <alignment horizontal="center" wrapText="1"/>
    </xf>
    <xf numFmtId="0" fontId="51" fillId="3" borderId="41" xfId="0" applyFont="1" applyFill="1" applyBorder="1" applyAlignment="1">
      <alignment horizontal="center" vertical="top" wrapText="1"/>
    </xf>
    <xf numFmtId="0" fontId="51" fillId="3" borderId="46" xfId="0" applyFont="1" applyFill="1" applyBorder="1" applyAlignment="1">
      <alignment horizontal="center" wrapText="1"/>
    </xf>
    <xf numFmtId="0" fontId="51" fillId="3" borderId="46" xfId="0" applyFont="1" applyFill="1" applyBorder="1" applyAlignment="1">
      <alignment horizontal="center" vertical="top" wrapText="1"/>
    </xf>
    <xf numFmtId="0" fontId="51" fillId="0" borderId="49" xfId="0" applyFont="1" applyBorder="1" applyAlignment="1">
      <alignment horizontal="center" wrapText="1"/>
    </xf>
    <xf numFmtId="0" fontId="51" fillId="0" borderId="5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51" fillId="3" borderId="46" xfId="0" applyFont="1" applyFill="1" applyBorder="1" applyAlignment="1">
      <alignment horizontal="center" vertical="center" wrapText="1"/>
    </xf>
    <xf numFmtId="0" fontId="51" fillId="3" borderId="37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68" fillId="16" borderId="46" xfId="5" applyFont="1" applyFill="1" applyBorder="1" applyAlignment="1">
      <alignment horizontal="center" vertical="center" wrapText="1"/>
    </xf>
    <xf numFmtId="0" fontId="68" fillId="17" borderId="46" xfId="5" applyFont="1" applyFill="1" applyBorder="1" applyAlignment="1">
      <alignment horizontal="center" vertical="center" wrapText="1"/>
    </xf>
    <xf numFmtId="0" fontId="69" fillId="0" borderId="48" xfId="0" applyFont="1" applyBorder="1" applyAlignment="1">
      <alignment vertical="center" wrapText="1"/>
    </xf>
    <xf numFmtId="0" fontId="51" fillId="3" borderId="37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8" fillId="0" borderId="40" xfId="0" applyFont="1" applyBorder="1" applyAlignment="1"/>
    <xf numFmtId="165" fontId="27" fillId="9" borderId="2" xfId="0" applyNumberFormat="1" applyFont="1" applyFill="1" applyBorder="1" applyAlignment="1">
      <alignment horizontal="center" vertical="center" wrapText="1"/>
    </xf>
    <xf numFmtId="41" fontId="27" fillId="9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 vertical="center" wrapText="1"/>
    </xf>
    <xf numFmtId="0" fontId="64" fillId="3" borderId="0" xfId="0" applyFont="1" applyFill="1" applyAlignment="1">
      <alignment wrapText="1"/>
    </xf>
    <xf numFmtId="0" fontId="72" fillId="9" borderId="2" xfId="0" applyFont="1" applyFill="1" applyBorder="1" applyAlignment="1">
      <alignment horizontal="center" vertical="center" wrapText="1"/>
    </xf>
    <xf numFmtId="0" fontId="72" fillId="9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4" fillId="0" borderId="0" xfId="0" applyFont="1"/>
    <xf numFmtId="0" fontId="35" fillId="9" borderId="2" xfId="0" applyFont="1" applyFill="1" applyBorder="1" applyAlignment="1">
      <alignment vertical="center"/>
    </xf>
    <xf numFmtId="41" fontId="80" fillId="0" borderId="2" xfId="0" applyNumberFormat="1" applyFont="1" applyFill="1" applyBorder="1" applyAlignment="1">
      <alignment horizontal="right" vertical="center" wrapText="1"/>
    </xf>
    <xf numFmtId="0" fontId="73" fillId="4" borderId="2" xfId="0" applyFont="1" applyFill="1" applyBorder="1" applyAlignment="1">
      <alignment vertical="center" wrapText="1"/>
    </xf>
    <xf numFmtId="170" fontId="73" fillId="4" borderId="2" xfId="4" applyNumberFormat="1" applyFont="1" applyFill="1" applyBorder="1" applyAlignment="1">
      <alignment horizontal="right" vertical="center" wrapText="1"/>
    </xf>
    <xf numFmtId="0" fontId="27" fillId="9" borderId="0" xfId="0" applyFont="1" applyFill="1" applyBorder="1" applyAlignment="1"/>
    <xf numFmtId="0" fontId="82" fillId="20" borderId="2" xfId="0" applyFont="1" applyFill="1" applyBorder="1" applyAlignment="1">
      <alignment horizontal="center" vertical="center"/>
    </xf>
    <xf numFmtId="0" fontId="37" fillId="21" borderId="2" xfId="0" applyFont="1" applyFill="1" applyBorder="1" applyAlignment="1">
      <alignment horizontal="center" vertical="center"/>
    </xf>
    <xf numFmtId="0" fontId="37" fillId="21" borderId="2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 wrapText="1"/>
    </xf>
    <xf numFmtId="0" fontId="37" fillId="18" borderId="2" xfId="0" quotePrefix="1" applyFont="1" applyFill="1" applyBorder="1" applyAlignment="1">
      <alignment horizontal="center" vertical="center" wrapText="1"/>
    </xf>
    <xf numFmtId="0" fontId="37" fillId="0" borderId="0" xfId="0" applyFont="1"/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 applyProtection="1">
      <alignment vertical="center" wrapText="1"/>
      <protection locked="0"/>
    </xf>
    <xf numFmtId="14" fontId="8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65" fillId="21" borderId="2" xfId="0" applyFont="1" applyFill="1" applyBorder="1" applyAlignment="1">
      <alignment horizontal="left" vertical="center" wrapText="1"/>
    </xf>
    <xf numFmtId="0" fontId="65" fillId="18" borderId="2" xfId="0" applyFont="1" applyFill="1" applyBorder="1" applyAlignment="1">
      <alignment horizontal="left" vertical="center" wrapText="1"/>
    </xf>
    <xf numFmtId="0" fontId="0" fillId="10" borderId="0" xfId="0" applyFill="1" applyAlignment="1">
      <alignment horizontal="center" vertical="center" wrapText="1"/>
    </xf>
    <xf numFmtId="0" fontId="0" fillId="0" borderId="0" xfId="0"/>
    <xf numFmtId="0" fontId="12" fillId="0" borderId="0" xfId="0" applyFont="1"/>
    <xf numFmtId="0" fontId="84" fillId="9" borderId="2" xfId="0" applyFont="1" applyFill="1" applyBorder="1" applyAlignment="1">
      <alignment horizontal="center" vertical="center" wrapText="1"/>
    </xf>
    <xf numFmtId="0" fontId="84" fillId="9" borderId="13" xfId="0" applyFont="1" applyFill="1" applyBorder="1" applyAlignment="1">
      <alignment horizontal="center" vertical="center" wrapText="1"/>
    </xf>
    <xf numFmtId="0" fontId="35" fillId="9" borderId="58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27" fillId="9" borderId="0" xfId="0" applyFont="1" applyFill="1" applyBorder="1" applyAlignment="1" applyProtection="1">
      <alignment vertical="center"/>
      <protection locked="0"/>
    </xf>
    <xf numFmtId="172" fontId="54" fillId="14" borderId="2" xfId="0" applyNumberFormat="1" applyFont="1" applyFill="1" applyBorder="1" applyAlignment="1">
      <alignment vertical="center" wrapText="1"/>
    </xf>
    <xf numFmtId="0" fontId="92" fillId="0" borderId="0" xfId="0" applyFont="1"/>
    <xf numFmtId="0" fontId="8" fillId="0" borderId="42" xfId="0" applyFont="1" applyBorder="1" applyAlignment="1">
      <alignment horizontal="center" vertical="center"/>
    </xf>
    <xf numFmtId="0" fontId="37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49" fontId="8" fillId="3" borderId="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horizontal="left" wrapText="1"/>
    </xf>
    <xf numFmtId="0" fontId="30" fillId="9" borderId="2" xfId="0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center" vertical="center" wrapText="1"/>
    </xf>
    <xf numFmtId="0" fontId="31" fillId="2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69" fontId="8" fillId="26" borderId="2" xfId="0" applyNumberFormat="1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horizontal="left" wrapText="1"/>
      <protection locked="0"/>
    </xf>
    <xf numFmtId="0" fontId="8" fillId="2" borderId="16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30" fillId="9" borderId="3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Alignment="1">
      <alignment wrapText="1"/>
    </xf>
    <xf numFmtId="0" fontId="34" fillId="10" borderId="0" xfId="0" applyFont="1" applyFill="1" applyAlignment="1">
      <alignment horizontal="center"/>
    </xf>
    <xf numFmtId="41" fontId="37" fillId="0" borderId="0" xfId="0" applyNumberFormat="1" applyFont="1" applyAlignment="1">
      <alignment vertical="center" wrapText="1"/>
    </xf>
    <xf numFmtId="0" fontId="64" fillId="27" borderId="0" xfId="0" applyFont="1" applyFill="1" applyAlignment="1">
      <alignment vertical="center" wrapText="1"/>
    </xf>
    <xf numFmtId="169" fontId="12" fillId="3" borderId="0" xfId="4" applyNumberFormat="1" applyFont="1" applyFill="1" applyBorder="1" applyAlignment="1">
      <alignment vertical="center" wrapText="1"/>
    </xf>
    <xf numFmtId="168" fontId="9" fillId="3" borderId="0" xfId="3" applyNumberFormat="1" applyFont="1" applyFill="1" applyBorder="1" applyAlignment="1">
      <alignment horizontal="right" vertical="center" wrapText="1"/>
    </xf>
    <xf numFmtId="41" fontId="0" fillId="3" borderId="0" xfId="0" applyNumberFormat="1" applyFill="1" applyAlignment="1">
      <alignment wrapText="1"/>
    </xf>
    <xf numFmtId="41" fontId="5" fillId="3" borderId="0" xfId="0" applyNumberFormat="1" applyFont="1" applyFill="1"/>
    <xf numFmtId="41" fontId="5" fillId="3" borderId="0" xfId="0" applyNumberFormat="1" applyFont="1" applyFill="1" applyAlignment="1">
      <alignment wrapText="1"/>
    </xf>
    <xf numFmtId="168" fontId="5" fillId="3" borderId="0" xfId="3" applyNumberFormat="1" applyFont="1" applyFill="1" applyAlignment="1">
      <alignment wrapText="1"/>
    </xf>
    <xf numFmtId="0" fontId="0" fillId="3" borderId="0" xfId="0" applyFill="1" applyAlignment="1"/>
    <xf numFmtId="164" fontId="37" fillId="3" borderId="2" xfId="4" applyNumberFormat="1" applyFont="1" applyFill="1" applyBorder="1" applyAlignment="1" applyProtection="1">
      <alignment vertical="center" wrapText="1"/>
      <protection locked="0"/>
    </xf>
    <xf numFmtId="164" fontId="26" fillId="9" borderId="14" xfId="4" applyNumberFormat="1" applyFont="1" applyFill="1" applyBorder="1" applyAlignment="1">
      <alignment vertical="center" wrapText="1"/>
    </xf>
    <xf numFmtId="164" fontId="37" fillId="4" borderId="2" xfId="4" applyNumberFormat="1" applyFont="1" applyFill="1" applyBorder="1" applyAlignment="1">
      <alignment vertical="center" wrapText="1"/>
    </xf>
    <xf numFmtId="164" fontId="8" fillId="25" borderId="0" xfId="4" applyNumberFormat="1" applyFont="1" applyFill="1" applyAlignment="1">
      <alignment vertical="center" wrapText="1"/>
    </xf>
    <xf numFmtId="164" fontId="28" fillId="9" borderId="2" xfId="4" applyNumberFormat="1" applyFont="1" applyFill="1" applyBorder="1" applyAlignment="1">
      <alignment horizontal="left" vertical="center" wrapText="1"/>
    </xf>
    <xf numFmtId="43" fontId="9" fillId="3" borderId="0" xfId="4" applyNumberFormat="1" applyFont="1" applyFill="1" applyBorder="1" applyAlignment="1">
      <alignment horizontal="left" vertical="center" wrapText="1"/>
    </xf>
    <xf numFmtId="43" fontId="9" fillId="3" borderId="2" xfId="4" applyNumberFormat="1" applyFont="1" applyFill="1" applyBorder="1" applyAlignment="1">
      <alignment horizontal="right" vertical="center" wrapText="1"/>
    </xf>
    <xf numFmtId="164" fontId="9" fillId="3" borderId="0" xfId="4" applyNumberFormat="1" applyFont="1" applyFill="1" applyBorder="1" applyAlignment="1">
      <alignment horizontal="left" vertical="center" wrapText="1"/>
    </xf>
    <xf numFmtId="41" fontId="5" fillId="25" borderId="0" xfId="0" applyNumberFormat="1" applyFont="1" applyFill="1"/>
    <xf numFmtId="10" fontId="5" fillId="25" borderId="0" xfId="3" applyNumberFormat="1" applyFont="1" applyFill="1"/>
    <xf numFmtId="173" fontId="4" fillId="4" borderId="2" xfId="0" applyNumberFormat="1" applyFont="1" applyFill="1" applyBorder="1" applyAlignment="1">
      <alignment vertical="center" wrapText="1"/>
    </xf>
    <xf numFmtId="173" fontId="5" fillId="3" borderId="2" xfId="0" applyNumberFormat="1" applyFont="1" applyFill="1" applyBorder="1" applyAlignment="1" applyProtection="1">
      <alignment vertical="center" wrapText="1"/>
      <protection locked="0"/>
    </xf>
    <xf numFmtId="173" fontId="4" fillId="4" borderId="2" xfId="0" applyNumberFormat="1" applyFont="1" applyFill="1" applyBorder="1" applyAlignment="1" applyProtection="1">
      <alignment vertical="center" wrapText="1"/>
      <protection locked="0"/>
    </xf>
    <xf numFmtId="173" fontId="5" fillId="3" borderId="2" xfId="0" applyNumberFormat="1" applyFont="1" applyFill="1" applyBorder="1" applyAlignment="1" applyProtection="1">
      <alignment vertical="center"/>
      <protection locked="0"/>
    </xf>
    <xf numFmtId="173" fontId="4" fillId="3" borderId="2" xfId="0" applyNumberFormat="1" applyFont="1" applyFill="1" applyBorder="1" applyAlignment="1" applyProtection="1">
      <alignment vertical="center"/>
      <protection locked="0"/>
    </xf>
    <xf numFmtId="173" fontId="4" fillId="3" borderId="2" xfId="0" applyNumberFormat="1" applyFont="1" applyFill="1" applyBorder="1" applyAlignment="1" applyProtection="1">
      <alignment vertical="center" wrapText="1"/>
      <protection locked="0"/>
    </xf>
    <xf numFmtId="173" fontId="4" fillId="13" borderId="2" xfId="0" applyNumberFormat="1" applyFont="1" applyFill="1" applyBorder="1" applyAlignment="1">
      <alignment vertical="center" wrapText="1"/>
    </xf>
    <xf numFmtId="173" fontId="4" fillId="6" borderId="2" xfId="0" applyNumberFormat="1" applyFont="1" applyFill="1" applyBorder="1" applyAlignment="1">
      <alignment vertical="center" wrapText="1"/>
    </xf>
    <xf numFmtId="173" fontId="49" fillId="14" borderId="2" xfId="0" applyNumberFormat="1" applyFont="1" applyFill="1" applyBorder="1" applyAlignment="1">
      <alignment vertical="center"/>
    </xf>
    <xf numFmtId="173" fontId="20" fillId="5" borderId="2" xfId="4" applyNumberFormat="1" applyFont="1" applyFill="1" applyBorder="1" applyAlignment="1">
      <alignment horizontal="right" vertical="center" wrapText="1"/>
    </xf>
    <xf numFmtId="173" fontId="21" fillId="5" borderId="2" xfId="4" applyNumberFormat="1" applyFont="1" applyFill="1" applyBorder="1" applyAlignment="1">
      <alignment horizontal="right" wrapText="1"/>
    </xf>
    <xf numFmtId="173" fontId="20" fillId="4" borderId="2" xfId="4" applyNumberFormat="1" applyFont="1" applyFill="1" applyBorder="1" applyAlignment="1">
      <alignment horizontal="center" vertical="center" wrapText="1"/>
    </xf>
    <xf numFmtId="173" fontId="20" fillId="4" borderId="2" xfId="4" applyNumberFormat="1" applyFont="1" applyFill="1" applyBorder="1" applyAlignment="1">
      <alignment horizontal="right" vertical="center" wrapText="1"/>
    </xf>
    <xf numFmtId="39" fontId="12" fillId="25" borderId="0" xfId="0" applyNumberFormat="1" applyFont="1" applyFill="1" applyAlignment="1">
      <alignment horizontal="center"/>
    </xf>
    <xf numFmtId="164" fontId="31" fillId="9" borderId="2" xfId="4" applyNumberFormat="1" applyFont="1" applyFill="1" applyBorder="1" applyAlignment="1">
      <alignment horizontal="right" wrapText="1"/>
    </xf>
    <xf numFmtId="164" fontId="8" fillId="25" borderId="0" xfId="4" applyFont="1" applyFill="1" applyAlignment="1">
      <alignment vertical="center" wrapText="1"/>
    </xf>
    <xf numFmtId="164" fontId="8" fillId="3" borderId="2" xfId="4" applyNumberFormat="1" applyFont="1" applyFill="1" applyBorder="1" applyAlignment="1" applyProtection="1">
      <alignment vertical="center" wrapText="1"/>
      <protection locked="0"/>
    </xf>
    <xf numFmtId="164" fontId="8" fillId="26" borderId="2" xfId="4" applyNumberFormat="1" applyFont="1" applyFill="1" applyBorder="1" applyAlignment="1" applyProtection="1">
      <alignment vertical="center" wrapText="1"/>
      <protection locked="0"/>
    </xf>
    <xf numFmtId="164" fontId="8" fillId="0" borderId="0" xfId="4" applyFont="1" applyAlignment="1">
      <alignment wrapText="1"/>
    </xf>
    <xf numFmtId="164" fontId="8" fillId="25" borderId="0" xfId="4" applyFont="1" applyFill="1" applyAlignment="1">
      <alignment wrapText="1"/>
    </xf>
    <xf numFmtId="164" fontId="8" fillId="3" borderId="2" xfId="4" applyFont="1" applyFill="1" applyBorder="1" applyAlignment="1" applyProtection="1">
      <alignment vertical="center" wrapText="1"/>
      <protection locked="0"/>
    </xf>
    <xf numFmtId="164" fontId="8" fillId="26" borderId="2" xfId="4" applyFont="1" applyFill="1" applyBorder="1" applyAlignment="1" applyProtection="1">
      <alignment vertical="center" wrapText="1"/>
      <protection locked="0"/>
    </xf>
    <xf numFmtId="164" fontId="31" fillId="9" borderId="2" xfId="4" applyFont="1" applyFill="1" applyBorder="1" applyAlignment="1">
      <alignment horizontal="right" wrapText="1"/>
    </xf>
    <xf numFmtId="164" fontId="8" fillId="0" borderId="0" xfId="4" applyNumberFormat="1" applyFont="1" applyAlignment="1">
      <alignment wrapText="1"/>
    </xf>
    <xf numFmtId="164" fontId="8" fillId="25" borderId="0" xfId="4" applyNumberFormat="1" applyFont="1" applyFill="1" applyAlignment="1">
      <alignment wrapText="1"/>
    </xf>
    <xf numFmtId="164" fontId="8" fillId="10" borderId="0" xfId="4" applyNumberFormat="1" applyFont="1" applyFill="1" applyAlignment="1">
      <alignment vertical="center" wrapText="1"/>
    </xf>
    <xf numFmtId="0" fontId="26" fillId="9" borderId="0" xfId="0" applyFont="1" applyFill="1" applyBorder="1" applyAlignment="1">
      <alignment horizontal="right" vertical="center" wrapText="1"/>
    </xf>
    <xf numFmtId="164" fontId="26" fillId="9" borderId="0" xfId="4" applyNumberFormat="1" applyFont="1" applyFill="1" applyBorder="1" applyAlignment="1">
      <alignment vertical="center" wrapText="1"/>
    </xf>
    <xf numFmtId="172" fontId="26" fillId="9" borderId="0" xfId="0" applyNumberFormat="1" applyFont="1" applyFill="1" applyBorder="1" applyAlignment="1">
      <alignment vertical="center" wrapText="1"/>
    </xf>
    <xf numFmtId="172" fontId="37" fillId="4" borderId="0" xfId="0" applyNumberFormat="1" applyFont="1" applyFill="1" applyBorder="1" applyAlignment="1">
      <alignment vertical="center" wrapText="1"/>
    </xf>
    <xf numFmtId="170" fontId="26" fillId="23" borderId="0" xfId="4" applyNumberFormat="1" applyFont="1" applyFill="1" applyBorder="1" applyAlignment="1">
      <alignment vertical="center" wrapText="1"/>
    </xf>
    <xf numFmtId="173" fontId="5" fillId="28" borderId="2" xfId="0" applyNumberFormat="1" applyFont="1" applyFill="1" applyBorder="1" applyAlignment="1" applyProtection="1">
      <alignment vertical="center" wrapText="1"/>
      <protection locked="0"/>
    </xf>
    <xf numFmtId="173" fontId="4" fillId="25" borderId="2" xfId="0" applyNumberFormat="1" applyFont="1" applyFill="1" applyBorder="1" applyAlignment="1">
      <alignment vertical="center" wrapText="1"/>
    </xf>
    <xf numFmtId="43" fontId="0" fillId="3" borderId="0" xfId="0" applyNumberFormat="1" applyFill="1"/>
    <xf numFmtId="173" fontId="0" fillId="3" borderId="0" xfId="0" applyNumberFormat="1" applyFill="1"/>
    <xf numFmtId="173" fontId="5" fillId="25" borderId="2" xfId="0" applyNumberFormat="1" applyFont="1" applyFill="1" applyBorder="1" applyAlignment="1" applyProtection="1">
      <alignment vertical="center" wrapText="1"/>
      <protection locked="0"/>
    </xf>
    <xf numFmtId="173" fontId="5" fillId="25" borderId="2" xfId="0" applyNumberFormat="1" applyFont="1" applyFill="1" applyBorder="1" applyAlignment="1" applyProtection="1">
      <alignment vertical="center"/>
      <protection locked="0"/>
    </xf>
    <xf numFmtId="173" fontId="4" fillId="25" borderId="2" xfId="0" applyNumberFormat="1" applyFont="1" applyFill="1" applyBorder="1" applyAlignment="1" applyProtection="1">
      <alignment vertical="center"/>
      <protection locked="0"/>
    </xf>
    <xf numFmtId="173" fontId="4" fillId="25" borderId="2" xfId="0" applyNumberFormat="1" applyFont="1" applyFill="1" applyBorder="1" applyAlignment="1" applyProtection="1">
      <alignment vertical="center" wrapText="1"/>
      <protection locked="0"/>
    </xf>
    <xf numFmtId="4" fontId="0" fillId="3" borderId="0" xfId="0" applyNumberFormat="1" applyFill="1"/>
    <xf numFmtId="164" fontId="9" fillId="25" borderId="2" xfId="4" applyNumberFormat="1" applyFont="1" applyFill="1" applyBorder="1" applyAlignment="1" applyProtection="1">
      <alignment horizontal="left" vertical="center" wrapText="1"/>
    </xf>
    <xf numFmtId="164" fontId="9" fillId="25" borderId="2" xfId="4" applyNumberFormat="1" applyFont="1" applyFill="1" applyBorder="1" applyAlignment="1">
      <alignment horizontal="left" vertical="center" wrapText="1"/>
    </xf>
    <xf numFmtId="43" fontId="9" fillId="25" borderId="2" xfId="4" applyNumberFormat="1" applyFont="1" applyFill="1" applyBorder="1" applyAlignment="1">
      <alignment horizontal="right" vertical="center" wrapText="1"/>
    </xf>
    <xf numFmtId="41" fontId="9" fillId="25" borderId="2" xfId="0" applyNumberFormat="1" applyFont="1" applyFill="1" applyBorder="1" applyAlignment="1">
      <alignment horizontal="right" vertical="center" wrapText="1"/>
    </xf>
    <xf numFmtId="169" fontId="9" fillId="25" borderId="2" xfId="4" applyNumberFormat="1" applyFont="1" applyFill="1" applyBorder="1" applyAlignment="1">
      <alignment horizontal="right" vertical="center" wrapText="1"/>
    </xf>
    <xf numFmtId="173" fontId="9" fillId="25" borderId="2" xfId="0" applyNumberFormat="1" applyFont="1" applyFill="1" applyBorder="1" applyAlignment="1">
      <alignment horizontal="right" vertical="center" wrapText="1"/>
    </xf>
    <xf numFmtId="173" fontId="9" fillId="25" borderId="2" xfId="0" applyNumberFormat="1" applyFont="1" applyFill="1" applyBorder="1" applyAlignment="1">
      <alignment horizontal="left" vertical="center" wrapText="1"/>
    </xf>
    <xf numFmtId="173" fontId="5" fillId="3" borderId="0" xfId="0" applyNumberFormat="1" applyFont="1" applyFill="1"/>
    <xf numFmtId="43" fontId="5" fillId="3" borderId="0" xfId="0" applyNumberFormat="1" applyFont="1" applyFill="1"/>
    <xf numFmtId="174" fontId="5" fillId="3" borderId="0" xfId="0" applyNumberFormat="1" applyFont="1" applyFill="1"/>
    <xf numFmtId="168" fontId="9" fillId="25" borderId="2" xfId="3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/>
    </xf>
    <xf numFmtId="173" fontId="20" fillId="3" borderId="0" xfId="0" applyNumberFormat="1" applyFont="1" applyFill="1" applyBorder="1" applyAlignment="1">
      <alignment horizontal="right" wrapText="1"/>
    </xf>
    <xf numFmtId="173" fontId="20" fillId="0" borderId="2" xfId="4" applyNumberFormat="1" applyFont="1" applyFill="1" applyBorder="1" applyAlignment="1">
      <alignment horizontal="right" vertical="center" wrapText="1"/>
    </xf>
    <xf numFmtId="173" fontId="21" fillId="5" borderId="2" xfId="0" applyNumberFormat="1" applyFont="1" applyFill="1" applyBorder="1" applyAlignment="1">
      <alignment horizontal="right" wrapText="1"/>
    </xf>
    <xf numFmtId="173" fontId="21" fillId="3" borderId="0" xfId="0" applyNumberFormat="1" applyFont="1" applyFill="1" applyBorder="1" applyAlignment="1">
      <alignment horizontal="right" wrapText="1"/>
    </xf>
    <xf numFmtId="174" fontId="12" fillId="0" borderId="0" xfId="0" applyNumberFormat="1" applyFont="1"/>
    <xf numFmtId="0" fontId="12" fillId="10" borderId="0" xfId="0" applyFont="1" applyFill="1"/>
    <xf numFmtId="0" fontId="95" fillId="3" borderId="0" xfId="0" applyFont="1" applyFill="1"/>
    <xf numFmtId="0" fontId="8" fillId="3" borderId="4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0" fontId="65" fillId="3" borderId="0" xfId="0" applyFont="1" applyFill="1" applyAlignment="1">
      <alignment wrapText="1"/>
    </xf>
    <xf numFmtId="0" fontId="65" fillId="3" borderId="0" xfId="0" applyFont="1" applyFill="1" applyAlignment="1">
      <alignment horizontal="center" wrapText="1"/>
    </xf>
    <xf numFmtId="164" fontId="8" fillId="3" borderId="2" xfId="4" applyNumberFormat="1" applyFont="1" applyFill="1" applyBorder="1" applyAlignment="1" applyProtection="1">
      <alignment horizontal="center" vertical="center" wrapText="1"/>
      <protection locked="0"/>
    </xf>
    <xf numFmtId="164" fontId="8" fillId="26" borderId="2" xfId="4" applyNumberFormat="1" applyFont="1" applyFill="1" applyBorder="1" applyAlignment="1" applyProtection="1">
      <alignment horizontal="center" vertical="center" wrapText="1"/>
      <protection locked="0"/>
    </xf>
    <xf numFmtId="173" fontId="20" fillId="3" borderId="2" xfId="4" applyNumberFormat="1" applyFont="1" applyFill="1" applyBorder="1" applyAlignment="1">
      <alignment horizontal="right" vertical="center" wrapText="1"/>
    </xf>
    <xf numFmtId="174" fontId="0" fillId="0" borderId="0" xfId="0" applyNumberFormat="1" applyBorder="1"/>
    <xf numFmtId="43" fontId="0" fillId="3" borderId="0" xfId="0" applyNumberFormat="1" applyFill="1" applyBorder="1"/>
    <xf numFmtId="0" fontId="0" fillId="3" borderId="0" xfId="0" applyFill="1" applyBorder="1"/>
    <xf numFmtId="173" fontId="64" fillId="3" borderId="0" xfId="0" applyNumberFormat="1" applyFont="1" applyFill="1"/>
    <xf numFmtId="41" fontId="64" fillId="3" borderId="0" xfId="0" applyNumberFormat="1" applyFont="1" applyFill="1"/>
    <xf numFmtId="164" fontId="8" fillId="3" borderId="0" xfId="4" applyNumberFormat="1" applyFont="1" applyFill="1" applyAlignment="1">
      <alignment vertical="center" wrapText="1"/>
    </xf>
    <xf numFmtId="174" fontId="8" fillId="0" borderId="0" xfId="0" applyNumberFormat="1" applyFont="1" applyAlignment="1">
      <alignment vertical="center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vertical="center" wrapText="1"/>
    </xf>
    <xf numFmtId="174" fontId="12" fillId="3" borderId="0" xfId="0" applyNumberFormat="1" applyFont="1" applyFill="1" applyAlignment="1">
      <alignment wrapText="1"/>
    </xf>
    <xf numFmtId="0" fontId="96" fillId="3" borderId="0" xfId="0" applyFont="1" applyFill="1" applyAlignment="1">
      <alignment vertical="center"/>
    </xf>
    <xf numFmtId="0" fontId="96" fillId="3" borderId="0" xfId="0" applyFont="1" applyFill="1"/>
    <xf numFmtId="0" fontId="51" fillId="30" borderId="46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43" fontId="7" fillId="0" borderId="0" xfId="0" applyNumberFormat="1" applyFont="1" applyBorder="1" applyAlignment="1">
      <alignment horizontal="center"/>
    </xf>
    <xf numFmtId="43" fontId="9" fillId="25" borderId="0" xfId="4" applyNumberFormat="1" applyFont="1" applyFill="1" applyBorder="1" applyAlignment="1">
      <alignment horizontal="left" vertical="center" wrapText="1"/>
    </xf>
    <xf numFmtId="169" fontId="28" fillId="3" borderId="0" xfId="4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14" fontId="2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6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wrapText="1"/>
    </xf>
    <xf numFmtId="0" fontId="55" fillId="0" borderId="9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5" fillId="10" borderId="6" xfId="0" applyFont="1" applyFill="1" applyBorder="1" applyAlignment="1">
      <alignment horizontal="center"/>
    </xf>
    <xf numFmtId="0" fontId="55" fillId="10" borderId="0" xfId="0" applyFont="1" applyFill="1" applyBorder="1" applyAlignment="1">
      <alignment horizontal="center"/>
    </xf>
    <xf numFmtId="0" fontId="55" fillId="10" borderId="7" xfId="0" applyFont="1" applyFill="1" applyBorder="1" applyAlignment="1">
      <alignment horizont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4" fillId="10" borderId="0" xfId="0" applyFont="1" applyFill="1" applyAlignment="1">
      <alignment horizontal="left" wrapText="1"/>
    </xf>
    <xf numFmtId="0" fontId="26" fillId="11" borderId="6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77" fillId="9" borderId="0" xfId="0" applyFont="1" applyFill="1" applyAlignment="1">
      <alignment horizontal="center" vertical="center" wrapText="1"/>
    </xf>
    <xf numFmtId="165" fontId="97" fillId="3" borderId="52" xfId="0" applyNumberFormat="1" applyFont="1" applyFill="1" applyBorder="1" applyAlignment="1">
      <alignment horizontal="center" vertical="center" wrapText="1"/>
    </xf>
    <xf numFmtId="10" fontId="8" fillId="3" borderId="52" xfId="0" applyNumberFormat="1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77" fillId="9" borderId="0" xfId="0" applyFont="1" applyFill="1" applyAlignment="1">
      <alignment horizontal="center" vertical="center"/>
    </xf>
    <xf numFmtId="0" fontId="51" fillId="3" borderId="37" xfId="0" applyFont="1" applyFill="1" applyBorder="1" applyAlignment="1">
      <alignment horizontal="left" vertical="center" wrapText="1"/>
    </xf>
    <xf numFmtId="0" fontId="51" fillId="3" borderId="48" xfId="0" applyFont="1" applyFill="1" applyBorder="1" applyAlignment="1">
      <alignment horizontal="center" vertical="center" wrapText="1"/>
    </xf>
    <xf numFmtId="0" fontId="51" fillId="3" borderId="3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31" fillId="9" borderId="29" xfId="0" applyFont="1" applyFill="1" applyBorder="1" applyAlignment="1">
      <alignment horizontal="center" vertical="center" wrapText="1"/>
    </xf>
    <xf numFmtId="0" fontId="31" fillId="9" borderId="30" xfId="0" applyFont="1" applyFill="1" applyBorder="1" applyAlignment="1">
      <alignment horizontal="center" vertical="center" wrapText="1"/>
    </xf>
    <xf numFmtId="9" fontId="8" fillId="3" borderId="40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9" fontId="8" fillId="0" borderId="40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1" fillId="3" borderId="37" xfId="0" applyFont="1" applyFill="1" applyBorder="1" applyAlignment="1">
      <alignment horizontal="center" wrapText="1"/>
    </xf>
    <xf numFmtId="3" fontId="8" fillId="3" borderId="40" xfId="0" applyNumberFormat="1" applyFont="1" applyFill="1" applyBorder="1" applyAlignment="1">
      <alignment horizontal="center" vertical="center"/>
    </xf>
    <xf numFmtId="3" fontId="8" fillId="3" borderId="43" xfId="0" applyNumberFormat="1" applyFont="1" applyFill="1" applyBorder="1" applyAlignment="1">
      <alignment horizontal="center" vertical="center"/>
    </xf>
    <xf numFmtId="0" fontId="51" fillId="3" borderId="37" xfId="0" applyFont="1" applyFill="1" applyBorder="1" applyAlignment="1">
      <alignment horizontal="center" vertical="top" wrapText="1"/>
    </xf>
    <xf numFmtId="0" fontId="31" fillId="9" borderId="51" xfId="0" applyFont="1" applyFill="1" applyBorder="1" applyAlignment="1">
      <alignment horizontal="center" vertical="center" wrapText="1"/>
    </xf>
    <xf numFmtId="168" fontId="8" fillId="3" borderId="40" xfId="0" applyNumberFormat="1" applyFont="1" applyFill="1" applyBorder="1" applyAlignment="1">
      <alignment horizontal="center" vertical="center"/>
    </xf>
    <xf numFmtId="168" fontId="8" fillId="3" borderId="43" xfId="0" applyNumberFormat="1" applyFont="1" applyFill="1" applyBorder="1" applyAlignment="1">
      <alignment horizontal="center" vertical="center"/>
    </xf>
    <xf numFmtId="10" fontId="8" fillId="3" borderId="40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68" fillId="16" borderId="48" xfId="5" applyFont="1" applyFill="1" applyBorder="1" applyAlignment="1">
      <alignment horizontal="center" vertical="center" wrapText="1"/>
    </xf>
    <xf numFmtId="0" fontId="68" fillId="16" borderId="37" xfId="5" applyFont="1" applyFill="1" applyBorder="1" applyAlignment="1">
      <alignment horizontal="center" vertical="center"/>
    </xf>
    <xf numFmtId="0" fontId="68" fillId="17" borderId="37" xfId="5" applyFont="1" applyFill="1" applyBorder="1" applyAlignment="1">
      <alignment horizontal="center" vertical="center" wrapText="1"/>
    </xf>
    <xf numFmtId="0" fontId="68" fillId="17" borderId="48" xfId="5" applyFont="1" applyFill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3" borderId="40" xfId="0" applyFont="1" applyFill="1" applyBorder="1" applyAlignment="1">
      <alignment horizontal="center" vertical="center" wrapText="1"/>
    </xf>
    <xf numFmtId="0" fontId="51" fillId="3" borderId="43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/>
    </xf>
    <xf numFmtId="0" fontId="31" fillId="9" borderId="21" xfId="0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 wrapText="1"/>
    </xf>
    <xf numFmtId="0" fontId="51" fillId="3" borderId="55" xfId="0" applyFont="1" applyFill="1" applyBorder="1" applyAlignment="1">
      <alignment horizontal="center" vertical="center" wrapText="1"/>
    </xf>
    <xf numFmtId="0" fontId="51" fillId="3" borderId="50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30" borderId="37" xfId="0" applyFont="1" applyFill="1" applyBorder="1" applyAlignment="1">
      <alignment horizontal="center" vertical="center" wrapText="1"/>
    </xf>
    <xf numFmtId="0" fontId="51" fillId="30" borderId="48" xfId="0" applyFont="1" applyFill="1" applyBorder="1" applyAlignment="1">
      <alignment horizontal="center" vertical="center" wrapText="1"/>
    </xf>
    <xf numFmtId="0" fontId="51" fillId="30" borderId="40" xfId="0" applyFont="1" applyFill="1" applyBorder="1" applyAlignment="1">
      <alignment horizontal="center" vertical="center" wrapText="1"/>
    </xf>
    <xf numFmtId="0" fontId="51" fillId="30" borderId="43" xfId="0" applyFont="1" applyFill="1" applyBorder="1" applyAlignment="1">
      <alignment horizontal="center" vertical="center" wrapText="1"/>
    </xf>
    <xf numFmtId="1" fontId="8" fillId="30" borderId="40" xfId="0" applyNumberFormat="1" applyFont="1" applyFill="1" applyBorder="1" applyAlignment="1">
      <alignment horizontal="center" vertical="center"/>
    </xf>
    <xf numFmtId="1" fontId="8" fillId="30" borderId="43" xfId="0" applyNumberFormat="1" applyFont="1" applyFill="1" applyBorder="1" applyAlignment="1">
      <alignment horizontal="center" vertical="center"/>
    </xf>
    <xf numFmtId="9" fontId="8" fillId="30" borderId="40" xfId="0" applyNumberFormat="1" applyFont="1" applyFill="1" applyBorder="1" applyAlignment="1">
      <alignment horizontal="center" vertical="center"/>
    </xf>
    <xf numFmtId="0" fontId="8" fillId="30" borderId="43" xfId="0" applyFont="1" applyFill="1" applyBorder="1" applyAlignment="1">
      <alignment horizontal="center" vertical="center"/>
    </xf>
    <xf numFmtId="0" fontId="51" fillId="3" borderId="39" xfId="0" applyFont="1" applyFill="1" applyBorder="1" applyAlignment="1">
      <alignment horizontal="center" vertical="center" wrapText="1"/>
    </xf>
    <xf numFmtId="0" fontId="51" fillId="3" borderId="42" xfId="0" applyFont="1" applyFill="1" applyBorder="1" applyAlignment="1">
      <alignment horizontal="center" vertical="center" wrapText="1"/>
    </xf>
    <xf numFmtId="0" fontId="52" fillId="10" borderId="6" xfId="0" applyFont="1" applyFill="1" applyBorder="1" applyAlignment="1">
      <alignment horizontal="left" vertical="center" wrapText="1"/>
    </xf>
    <xf numFmtId="0" fontId="52" fillId="10" borderId="0" xfId="0" applyFont="1" applyFill="1" applyBorder="1" applyAlignment="1">
      <alignment horizontal="left" vertical="center" wrapText="1"/>
    </xf>
    <xf numFmtId="0" fontId="31" fillId="9" borderId="29" xfId="0" applyFont="1" applyFill="1" applyBorder="1" applyAlignment="1">
      <alignment horizontal="left" vertical="center"/>
    </xf>
    <xf numFmtId="0" fontId="31" fillId="9" borderId="0" xfId="0" applyFont="1" applyFill="1" applyBorder="1" applyAlignment="1">
      <alignment horizontal="left" vertical="center"/>
    </xf>
    <xf numFmtId="0" fontId="30" fillId="9" borderId="29" xfId="0" applyFont="1" applyFill="1" applyBorder="1" applyAlignment="1">
      <alignment horizontal="left" vertical="center" wrapText="1"/>
    </xf>
    <xf numFmtId="0" fontId="30" fillId="9" borderId="0" xfId="0" applyFont="1" applyFill="1" applyBorder="1" applyAlignment="1">
      <alignment horizontal="left" vertical="center" wrapText="1"/>
    </xf>
    <xf numFmtId="0" fontId="51" fillId="3" borderId="37" xfId="0" applyFont="1" applyFill="1" applyBorder="1" applyAlignment="1">
      <alignment vertical="center" wrapText="1"/>
    </xf>
    <xf numFmtId="0" fontId="94" fillId="9" borderId="0" xfId="0" applyFont="1" applyFill="1" applyAlignment="1">
      <alignment horizontal="left"/>
    </xf>
    <xf numFmtId="0" fontId="95" fillId="0" borderId="0" xfId="0" applyFont="1" applyAlignment="1">
      <alignment horizontal="center" wrapText="1"/>
    </xf>
    <xf numFmtId="0" fontId="31" fillId="9" borderId="31" xfId="0" applyFont="1" applyFill="1" applyBorder="1" applyAlignment="1">
      <alignment horizontal="left" vertical="center" wrapText="1"/>
    </xf>
    <xf numFmtId="0" fontId="31" fillId="9" borderId="32" xfId="0" applyFont="1" applyFill="1" applyBorder="1" applyAlignment="1">
      <alignment horizontal="left" vertical="center" wrapText="1"/>
    </xf>
    <xf numFmtId="0" fontId="31" fillId="9" borderId="44" xfId="0" applyFont="1" applyFill="1" applyBorder="1" applyAlignment="1">
      <alignment horizontal="left" vertical="center" wrapText="1"/>
    </xf>
    <xf numFmtId="0" fontId="51" fillId="3" borderId="45" xfId="0" applyFont="1" applyFill="1" applyBorder="1" applyAlignment="1">
      <alignment horizontal="center" vertical="center" wrapText="1"/>
    </xf>
    <xf numFmtId="0" fontId="51" fillId="3" borderId="47" xfId="0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/>
    </xf>
    <xf numFmtId="165" fontId="8" fillId="3" borderId="43" xfId="0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left" vertical="center" wrapText="1"/>
    </xf>
    <xf numFmtId="0" fontId="84" fillId="9" borderId="2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left" vertical="center" wrapText="1"/>
    </xf>
    <xf numFmtId="0" fontId="84" fillId="9" borderId="5" xfId="0" applyFont="1" applyFill="1" applyBorder="1" applyAlignment="1">
      <alignment horizontal="center" vertical="center" wrapText="1"/>
    </xf>
    <xf numFmtId="0" fontId="84" fillId="9" borderId="20" xfId="0" applyFont="1" applyFill="1" applyBorder="1" applyAlignment="1">
      <alignment horizontal="center" vertical="center" wrapText="1"/>
    </xf>
    <xf numFmtId="0" fontId="84" fillId="9" borderId="25" xfId="0" applyFont="1" applyFill="1" applyBorder="1" applyAlignment="1">
      <alignment horizontal="center" vertical="center" wrapText="1"/>
    </xf>
    <xf numFmtId="0" fontId="84" fillId="9" borderId="15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left" wrapText="1"/>
    </xf>
    <xf numFmtId="0" fontId="9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7" fillId="30" borderId="2" xfId="0" applyFont="1" applyFill="1" applyBorder="1" applyAlignment="1" applyProtection="1">
      <alignment vertical="top" wrapText="1"/>
      <protection locked="0"/>
    </xf>
    <xf numFmtId="0" fontId="26" fillId="9" borderId="34" xfId="0" applyFont="1" applyFill="1" applyBorder="1" applyAlignment="1">
      <alignment horizontal="right" vertical="center" wrapText="1"/>
    </xf>
    <xf numFmtId="0" fontId="26" fillId="9" borderId="35" xfId="0" applyFont="1" applyFill="1" applyBorder="1" applyAlignment="1">
      <alignment horizontal="right" vertical="center" wrapText="1"/>
    </xf>
    <xf numFmtId="0" fontId="26" fillId="9" borderId="36" xfId="0" applyFont="1" applyFill="1" applyBorder="1" applyAlignment="1">
      <alignment horizontal="right" vertical="center" wrapText="1"/>
    </xf>
    <xf numFmtId="0" fontId="85" fillId="23" borderId="5" xfId="0" applyFont="1" applyFill="1" applyBorder="1" applyAlignment="1">
      <alignment horizontal="center" vertical="center" wrapText="1"/>
    </xf>
    <xf numFmtId="0" fontId="85" fillId="23" borderId="2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7" fillId="9" borderId="29" xfId="0" applyFont="1" applyFill="1" applyBorder="1" applyAlignment="1">
      <alignment horizontal="center" vertical="center" wrapText="1"/>
    </xf>
    <xf numFmtId="0" fontId="27" fillId="9" borderId="30" xfId="0" applyFont="1" applyFill="1" applyBorder="1" applyAlignment="1">
      <alignment horizontal="center" vertical="center" wrapText="1"/>
    </xf>
    <xf numFmtId="41" fontId="27" fillId="9" borderId="3" xfId="0" applyNumberFormat="1" applyFont="1" applyFill="1" applyBorder="1" applyAlignment="1">
      <alignment horizontal="center" vertical="center" wrapText="1"/>
    </xf>
    <xf numFmtId="41" fontId="27" fillId="9" borderId="5" xfId="0" applyNumberFormat="1" applyFont="1" applyFill="1" applyBorder="1" applyAlignment="1">
      <alignment horizontal="center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165" fontId="27" fillId="9" borderId="3" xfId="0" applyNumberFormat="1" applyFont="1" applyFill="1" applyBorder="1" applyAlignment="1">
      <alignment horizontal="center" vertical="center" wrapText="1"/>
    </xf>
    <xf numFmtId="165" fontId="27" fillId="9" borderId="5" xfId="0" applyNumberFormat="1" applyFont="1" applyFill="1" applyBorder="1" applyAlignment="1">
      <alignment horizontal="center" vertical="center" wrapText="1"/>
    </xf>
    <xf numFmtId="0" fontId="49" fillId="1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left" vertical="top" wrapText="1"/>
    </xf>
    <xf numFmtId="0" fontId="79" fillId="0" borderId="12" xfId="0" applyFont="1" applyFill="1" applyBorder="1" applyAlignment="1">
      <alignment horizontal="left" vertical="top" wrapText="1"/>
    </xf>
    <xf numFmtId="0" fontId="79" fillId="0" borderId="4" xfId="0" applyFont="1" applyFill="1" applyBorder="1" applyAlignment="1">
      <alignment horizontal="left" vertical="top" wrapText="1"/>
    </xf>
    <xf numFmtId="0" fontId="27" fillId="11" borderId="2" xfId="0" applyFont="1" applyFill="1" applyBorder="1" applyAlignment="1">
      <alignment horizontal="left" vertical="center" wrapText="1"/>
    </xf>
    <xf numFmtId="41" fontId="27" fillId="9" borderId="2" xfId="0" applyNumberFormat="1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0" fontId="27" fillId="11" borderId="30" xfId="0" applyFont="1" applyFill="1" applyBorder="1" applyAlignment="1">
      <alignment horizontal="center" vertical="center" wrapText="1"/>
    </xf>
    <xf numFmtId="0" fontId="49" fillId="14" borderId="2" xfId="0" applyFont="1" applyFill="1" applyBorder="1" applyAlignment="1">
      <alignment horizontal="left" vertical="center" wrapText="1"/>
    </xf>
    <xf numFmtId="0" fontId="79" fillId="10" borderId="12" xfId="0" applyFont="1" applyFill="1" applyBorder="1" applyAlignment="1">
      <alignment horizontal="left" vertical="top" wrapText="1"/>
    </xf>
    <xf numFmtId="0" fontId="50" fillId="19" borderId="29" xfId="0" applyFont="1" applyFill="1" applyBorder="1" applyAlignment="1">
      <alignment horizontal="left" vertical="top" wrapText="1"/>
    </xf>
    <xf numFmtId="0" fontId="50" fillId="19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 readingOrder="1"/>
    </xf>
    <xf numFmtId="41" fontId="28" fillId="9" borderId="2" xfId="0" applyNumberFormat="1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left" vertical="center" wrapText="1"/>
    </xf>
    <xf numFmtId="0" fontId="28" fillId="9" borderId="26" xfId="0" applyFont="1" applyFill="1" applyBorder="1" applyAlignment="1">
      <alignment horizontal="left" vertical="center"/>
    </xf>
    <xf numFmtId="0" fontId="28" fillId="9" borderId="27" xfId="0" applyFont="1" applyFill="1" applyBorder="1" applyAlignment="1">
      <alignment horizontal="left" vertical="center"/>
    </xf>
    <xf numFmtId="0" fontId="28" fillId="9" borderId="28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top"/>
    </xf>
    <xf numFmtId="0" fontId="12" fillId="6" borderId="18" xfId="0" applyFont="1" applyFill="1" applyBorder="1" applyAlignment="1">
      <alignment horizontal="left" vertical="top"/>
    </xf>
    <xf numFmtId="0" fontId="12" fillId="6" borderId="19" xfId="0" applyFont="1" applyFill="1" applyBorder="1" applyAlignment="1">
      <alignment horizontal="left" vertical="top"/>
    </xf>
    <xf numFmtId="0" fontId="12" fillId="6" borderId="6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/>
    </xf>
    <xf numFmtId="0" fontId="12" fillId="6" borderId="7" xfId="0" applyFont="1" applyFill="1" applyBorder="1" applyAlignment="1">
      <alignment horizontal="left" vertical="top"/>
    </xf>
    <xf numFmtId="0" fontId="12" fillId="6" borderId="8" xfId="0" applyFont="1" applyFill="1" applyBorder="1" applyAlignment="1">
      <alignment horizontal="left" vertical="top"/>
    </xf>
    <xf numFmtId="0" fontId="12" fillId="6" borderId="9" xfId="0" applyFont="1" applyFill="1" applyBorder="1" applyAlignment="1">
      <alignment horizontal="left" vertical="top"/>
    </xf>
    <xf numFmtId="0" fontId="12" fillId="6" borderId="10" xfId="0" applyFont="1" applyFill="1" applyBorder="1" applyAlignment="1">
      <alignment horizontal="left" vertical="top"/>
    </xf>
    <xf numFmtId="0" fontId="28" fillId="9" borderId="2" xfId="0" applyFont="1" applyFill="1" applyBorder="1" applyAlignment="1">
      <alignment horizontal="center" vertical="center" textRotation="90"/>
    </xf>
    <xf numFmtId="0" fontId="0" fillId="10" borderId="22" xfId="0" applyFill="1" applyBorder="1" applyAlignment="1">
      <alignment horizontal="left" vertical="center" wrapText="1"/>
    </xf>
    <xf numFmtId="0" fontId="0" fillId="10" borderId="22" xfId="0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9" fillId="10" borderId="0" xfId="0" applyFont="1" applyFill="1" applyBorder="1" applyAlignment="1">
      <alignment horizontal="left"/>
    </xf>
    <xf numFmtId="41" fontId="28" fillId="9" borderId="2" xfId="0" applyNumberFormat="1" applyFont="1" applyFill="1" applyBorder="1" applyAlignment="1">
      <alignment horizontal="left" vertical="center" wrapText="1"/>
    </xf>
    <xf numFmtId="41" fontId="9" fillId="3" borderId="2" xfId="0" applyNumberFormat="1" applyFont="1" applyFill="1" applyBorder="1" applyAlignment="1">
      <alignment horizontal="left" vertical="center" wrapText="1"/>
    </xf>
    <xf numFmtId="0" fontId="34" fillId="3" borderId="2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 applyProtection="1">
      <alignment horizontal="left" vertical="center"/>
      <protection locked="0"/>
    </xf>
    <xf numFmtId="0" fontId="27" fillId="9" borderId="2" xfId="0" applyFont="1" applyFill="1" applyBorder="1" applyAlignment="1" applyProtection="1">
      <alignment horizontal="left" vertical="center"/>
      <protection locked="0"/>
    </xf>
    <xf numFmtId="0" fontId="35" fillId="9" borderId="2" xfId="0" applyFont="1" applyFill="1" applyBorder="1" applyAlignment="1">
      <alignment horizontal="center" vertical="center" wrapText="1"/>
    </xf>
    <xf numFmtId="164" fontId="35" fillId="9" borderId="2" xfId="4" applyFont="1" applyFill="1" applyBorder="1" applyAlignment="1">
      <alignment horizontal="center" vertical="center" wrapText="1"/>
    </xf>
    <xf numFmtId="0" fontId="35" fillId="9" borderId="2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left" vertical="center"/>
    </xf>
    <xf numFmtId="0" fontId="28" fillId="9" borderId="22" xfId="0" applyFont="1" applyFill="1" applyBorder="1" applyAlignment="1">
      <alignment horizontal="left" vertical="center"/>
    </xf>
    <xf numFmtId="0" fontId="28" fillId="9" borderId="12" xfId="0" applyFont="1" applyFill="1" applyBorder="1" applyAlignment="1">
      <alignment horizontal="left" vertical="center"/>
    </xf>
    <xf numFmtId="0" fontId="28" fillId="9" borderId="4" xfId="0" applyFont="1" applyFill="1" applyBorder="1" applyAlignment="1">
      <alignment horizontal="left" vertical="center"/>
    </xf>
    <xf numFmtId="0" fontId="88" fillId="9" borderId="16" xfId="0" applyFont="1" applyFill="1" applyBorder="1" applyAlignment="1">
      <alignment horizontal="left"/>
    </xf>
    <xf numFmtId="0" fontId="88" fillId="9" borderId="12" xfId="0" applyFont="1" applyFill="1" applyBorder="1" applyAlignment="1">
      <alignment horizontal="left"/>
    </xf>
    <xf numFmtId="0" fontId="88" fillId="9" borderId="4" xfId="0" applyFont="1" applyFill="1" applyBorder="1" applyAlignment="1">
      <alignment horizontal="left"/>
    </xf>
    <xf numFmtId="0" fontId="86" fillId="24" borderId="21" xfId="0" applyFont="1" applyFill="1" applyBorder="1" applyAlignment="1">
      <alignment horizontal="left" vertical="top" wrapText="1"/>
    </xf>
    <xf numFmtId="0" fontId="86" fillId="24" borderId="22" xfId="0" applyFont="1" applyFill="1" applyBorder="1" applyAlignment="1">
      <alignment horizontal="left" vertical="top" wrapText="1"/>
    </xf>
    <xf numFmtId="0" fontId="86" fillId="24" borderId="23" xfId="0" applyFont="1" applyFill="1" applyBorder="1" applyAlignment="1">
      <alignment horizontal="left" vertical="top" wrapText="1"/>
    </xf>
    <xf numFmtId="0" fontId="86" fillId="24" borderId="29" xfId="0" applyFont="1" applyFill="1" applyBorder="1" applyAlignment="1">
      <alignment horizontal="left" vertical="top" wrapText="1"/>
    </xf>
    <xf numFmtId="0" fontId="86" fillId="24" borderId="0" xfId="0" applyFont="1" applyFill="1" applyBorder="1" applyAlignment="1">
      <alignment horizontal="left" vertical="top" wrapText="1"/>
    </xf>
    <xf numFmtId="0" fontId="86" fillId="24" borderId="30" xfId="0" applyFont="1" applyFill="1" applyBorder="1" applyAlignment="1">
      <alignment horizontal="left" vertical="top" wrapText="1"/>
    </xf>
    <xf numFmtId="0" fontId="86" fillId="24" borderId="31" xfId="0" applyFont="1" applyFill="1" applyBorder="1" applyAlignment="1">
      <alignment horizontal="left" vertical="top" wrapText="1"/>
    </xf>
    <xf numFmtId="0" fontId="86" fillId="24" borderId="32" xfId="0" applyFont="1" applyFill="1" applyBorder="1" applyAlignment="1">
      <alignment horizontal="left" vertical="top" wrapText="1"/>
    </xf>
    <xf numFmtId="0" fontId="86" fillId="24" borderId="33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 wrapText="1"/>
    </xf>
    <xf numFmtId="0" fontId="35" fillId="9" borderId="16" xfId="0" applyFont="1" applyFill="1" applyBorder="1" applyAlignment="1">
      <alignment horizontal="center" vertical="center"/>
    </xf>
    <xf numFmtId="0" fontId="35" fillId="9" borderId="12" xfId="0" applyFont="1" applyFill="1" applyBorder="1" applyAlignment="1">
      <alignment horizontal="center" vertical="center"/>
    </xf>
    <xf numFmtId="0" fontId="76" fillId="10" borderId="3" xfId="0" applyFont="1" applyFill="1" applyBorder="1" applyAlignment="1">
      <alignment horizontal="center" vertical="center" wrapText="1"/>
    </xf>
    <xf numFmtId="0" fontId="76" fillId="10" borderId="5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right" wrapText="1"/>
    </xf>
    <xf numFmtId="166" fontId="21" fillId="5" borderId="2" xfId="4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1" fillId="9" borderId="16" xfId="0" applyFont="1" applyFill="1" applyBorder="1" applyAlignment="1">
      <alignment horizontal="right" wrapText="1"/>
    </xf>
    <xf numFmtId="0" fontId="31" fillId="9" borderId="12" xfId="0" applyFont="1" applyFill="1" applyBorder="1" applyAlignment="1">
      <alignment horizontal="right" wrapText="1"/>
    </xf>
    <xf numFmtId="0" fontId="31" fillId="9" borderId="4" xfId="0" applyFont="1" applyFill="1" applyBorder="1" applyAlignment="1">
      <alignment horizontal="right" wrapText="1"/>
    </xf>
    <xf numFmtId="0" fontId="48" fillId="0" borderId="0" xfId="0" applyFont="1" applyBorder="1" applyAlignment="1">
      <alignment horizontal="center"/>
    </xf>
    <xf numFmtId="0" fontId="30" fillId="9" borderId="16" xfId="0" applyFont="1" applyFill="1" applyBorder="1" applyAlignment="1">
      <alignment horizontal="left" vertical="center" wrapText="1"/>
    </xf>
    <xf numFmtId="0" fontId="30" fillId="9" borderId="12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 applyProtection="1">
      <alignment horizontal="left" wrapText="1"/>
      <protection locked="0"/>
    </xf>
    <xf numFmtId="0" fontId="8" fillId="3" borderId="12" xfId="0" applyFont="1" applyFill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left" wrapText="1"/>
      <protection locked="0"/>
    </xf>
    <xf numFmtId="0" fontId="30" fillId="9" borderId="3" xfId="0" applyFont="1" applyFill="1" applyBorder="1" applyAlignment="1">
      <alignment horizontal="center" vertical="center" wrapText="1"/>
    </xf>
    <xf numFmtId="0" fontId="30" fillId="9" borderId="58" xfId="0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 applyProtection="1">
      <alignment horizontal="left" vertical="center"/>
      <protection locked="0"/>
    </xf>
    <xf numFmtId="0" fontId="30" fillId="9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29" fillId="25" borderId="16" xfId="0" applyFont="1" applyFill="1" applyBorder="1" applyAlignment="1" applyProtection="1">
      <alignment horizontal="left" vertical="center" wrapText="1"/>
      <protection locked="0"/>
    </xf>
    <xf numFmtId="0" fontId="29" fillId="25" borderId="12" xfId="0" applyFont="1" applyFill="1" applyBorder="1" applyAlignment="1" applyProtection="1">
      <alignment horizontal="left" vertical="center" wrapText="1"/>
      <protection locked="0"/>
    </xf>
    <xf numFmtId="0" fontId="29" fillId="25" borderId="4" xfId="0" applyFont="1" applyFill="1" applyBorder="1" applyAlignment="1" applyProtection="1">
      <alignment horizontal="left" vertical="center" wrapText="1"/>
      <protection locked="0"/>
    </xf>
    <xf numFmtId="0" fontId="31" fillId="22" borderId="16" xfId="0" applyFont="1" applyFill="1" applyBorder="1" applyAlignment="1">
      <alignment horizontal="left" vertical="center" wrapText="1"/>
    </xf>
    <xf numFmtId="0" fontId="31" fillId="22" borderId="12" xfId="0" applyFont="1" applyFill="1" applyBorder="1" applyAlignment="1">
      <alignment horizontal="left" vertical="center" wrapText="1"/>
    </xf>
    <xf numFmtId="0" fontId="31" fillId="22" borderId="4" xfId="0" applyFont="1" applyFill="1" applyBorder="1" applyAlignment="1">
      <alignment horizontal="left" vertical="center" wrapText="1"/>
    </xf>
    <xf numFmtId="0" fontId="30" fillId="9" borderId="16" xfId="0" applyFont="1" applyFill="1" applyBorder="1" applyAlignment="1" applyProtection="1">
      <alignment horizontal="left" vertical="center" wrapText="1"/>
      <protection locked="0"/>
    </xf>
    <xf numFmtId="0" fontId="30" fillId="9" borderId="12" xfId="0" applyFont="1" applyFill="1" applyBorder="1" applyAlignment="1" applyProtection="1">
      <alignment horizontal="left" vertical="center" wrapText="1"/>
      <protection locked="0"/>
    </xf>
    <xf numFmtId="0" fontId="30" fillId="9" borderId="4" xfId="0" applyFont="1" applyFill="1" applyBorder="1" applyAlignment="1" applyProtection="1">
      <alignment horizontal="left" vertical="center" wrapText="1"/>
      <protection locked="0"/>
    </xf>
    <xf numFmtId="0" fontId="30" fillId="9" borderId="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horizontal="center" wrapText="1"/>
    </xf>
    <xf numFmtId="0" fontId="93" fillId="0" borderId="0" xfId="0" applyFont="1" applyAlignment="1">
      <alignment horizontal="left" vertical="top" wrapText="1"/>
    </xf>
    <xf numFmtId="0" fontId="8" fillId="6" borderId="22" xfId="0" applyFont="1" applyFill="1" applyBorder="1" applyAlignment="1">
      <alignment horizontal="left" wrapText="1"/>
    </xf>
    <xf numFmtId="0" fontId="8" fillId="6" borderId="0" xfId="0" applyFont="1" applyFill="1" applyAlignment="1">
      <alignment horizontal="left" wrapText="1"/>
    </xf>
    <xf numFmtId="0" fontId="29" fillId="29" borderId="16" xfId="0" applyFont="1" applyFill="1" applyBorder="1" applyAlignment="1" applyProtection="1">
      <alignment horizontal="left" vertical="center" wrapText="1"/>
      <protection locked="0"/>
    </xf>
    <xf numFmtId="0" fontId="29" fillId="29" borderId="12" xfId="0" applyFont="1" applyFill="1" applyBorder="1" applyAlignment="1" applyProtection="1">
      <alignment horizontal="left" vertical="center" wrapText="1"/>
      <protection locked="0"/>
    </xf>
    <xf numFmtId="0" fontId="29" fillId="29" borderId="4" xfId="0" applyFont="1" applyFill="1" applyBorder="1" applyAlignment="1" applyProtection="1">
      <alignment horizontal="left" vertical="center" wrapText="1"/>
      <protection locked="0"/>
    </xf>
    <xf numFmtId="0" fontId="51" fillId="2" borderId="16" xfId="0" applyFont="1" applyFill="1" applyBorder="1" applyAlignment="1" applyProtection="1">
      <alignment horizontal="left" vertical="center" wrapText="1"/>
      <protection locked="0"/>
    </xf>
    <xf numFmtId="0" fontId="51" fillId="2" borderId="12" xfId="0" applyFont="1" applyFill="1" applyBorder="1" applyAlignment="1" applyProtection="1">
      <alignment horizontal="left" vertical="center" wrapText="1"/>
      <protection locked="0"/>
    </xf>
    <xf numFmtId="0" fontId="51" fillId="2" borderId="4" xfId="0" applyFont="1" applyFill="1" applyBorder="1" applyAlignment="1" applyProtection="1">
      <alignment horizontal="left" vertical="center" wrapText="1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37" fillId="21" borderId="3" xfId="0" applyFont="1" applyFill="1" applyBorder="1" applyAlignment="1">
      <alignment horizontal="center" vertical="center" wrapText="1"/>
    </xf>
    <xf numFmtId="0" fontId="37" fillId="21" borderId="58" xfId="0" applyFont="1" applyFill="1" applyBorder="1" applyAlignment="1">
      <alignment horizontal="center" vertical="center" wrapText="1"/>
    </xf>
    <xf numFmtId="0" fontId="37" fillId="21" borderId="5" xfId="0" applyFont="1" applyFill="1" applyBorder="1" applyAlignment="1">
      <alignment horizontal="center" vertical="center" wrapText="1"/>
    </xf>
    <xf numFmtId="0" fontId="37" fillId="18" borderId="3" xfId="0" quotePrefix="1" applyFont="1" applyFill="1" applyBorder="1" applyAlignment="1">
      <alignment horizontal="center" vertical="center" wrapText="1"/>
    </xf>
    <xf numFmtId="0" fontId="37" fillId="18" borderId="58" xfId="0" quotePrefix="1" applyFont="1" applyFill="1" applyBorder="1" applyAlignment="1">
      <alignment horizontal="center" vertical="center" wrapText="1"/>
    </xf>
    <xf numFmtId="0" fontId="37" fillId="18" borderId="5" xfId="0" quotePrefix="1" applyFont="1" applyFill="1" applyBorder="1" applyAlignment="1">
      <alignment horizontal="center" vertical="center" wrapText="1"/>
    </xf>
    <xf numFmtId="0" fontId="37" fillId="18" borderId="3" xfId="0" applyFont="1" applyFill="1" applyBorder="1" applyAlignment="1">
      <alignment horizontal="center" vertical="center" wrapText="1"/>
    </xf>
    <xf numFmtId="0" fontId="37" fillId="18" borderId="5" xfId="0" applyFont="1" applyFill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/>
    </xf>
  </cellXfs>
  <cellStyles count="15">
    <cellStyle name="Bom" xfId="1" builtinId="26"/>
    <cellStyle name="Moeda 2" xfId="6"/>
    <cellStyle name="Neutra" xfId="2" builtinId="28"/>
    <cellStyle name="Normal" xfId="0" builtinId="0"/>
    <cellStyle name="Normal 2" xfId="5"/>
    <cellStyle name="Normal 2 2" xfId="14"/>
    <cellStyle name="Normal 3" xfId="8"/>
    <cellStyle name="Normal 3 2" xfId="9"/>
    <cellStyle name="Normal 3 2 2" xfId="13"/>
    <cellStyle name="Porcentagem" xfId="3" builtinId="5"/>
    <cellStyle name="Porcentagem 2" xfId="12"/>
    <cellStyle name="Vírgula" xfId="4" builtinId="3"/>
    <cellStyle name="Vírgula 2" xfId="7"/>
    <cellStyle name="Vírgula 2 2" xfId="11"/>
    <cellStyle name="Vírgula 4" xfId="10"/>
  </cellStyles>
  <dxfs count="0"/>
  <tableStyles count="0" defaultTableStyle="TableStyleMedium2" defaultPivotStyle="PivotStyleLight16"/>
  <colors>
    <mruColors>
      <color rgb="FFECFCFC"/>
      <color rgb="FFB9FFFF"/>
      <color rgb="FF008080"/>
      <color rgb="FF33CCCC"/>
      <color rgb="FF009999"/>
      <color rgb="FFF2F2F2"/>
      <color rgb="FFFFFFFF"/>
      <color rgb="FFF6FAF4"/>
      <color rgb="FFD7E9E0"/>
      <color rgb="FFB2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Acessos à página do CAU/AP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939673435264684E-2"/>
          <c:y val="0.12852345750248534"/>
          <c:w val="0.80799268926139034"/>
          <c:h val="0.722121454158367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'Indicadores e Metas'!$G$50</c:f>
              <c:numCache>
                <c:formatCode>General</c:formatCode>
                <c:ptCount val="1"/>
                <c:pt idx="0">
                  <c:v>5653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'Indicadores e Metas'!$H$50</c:f>
              <c:numCache>
                <c:formatCode>General</c:formatCode>
                <c:ptCount val="1"/>
                <c:pt idx="0">
                  <c:v>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1303328"/>
        <c:axId val="1801300608"/>
      </c:barChart>
      <c:catAx>
        <c:axId val="180130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1300608"/>
        <c:crosses val="autoZero"/>
        <c:auto val="1"/>
        <c:lblAlgn val="ctr"/>
        <c:lblOffset val="100"/>
        <c:noMultiLvlLbl val="0"/>
      </c:catAx>
      <c:valAx>
        <c:axId val="180130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130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</xdr:row>
      <xdr:rowOff>19050</xdr:rowOff>
    </xdr:from>
    <xdr:to>
      <xdr:col>8</xdr:col>
      <xdr:colOff>571501</xdr:colOff>
      <xdr:row>2</xdr:row>
      <xdr:rowOff>533400</xdr:rowOff>
    </xdr:to>
    <xdr:pic>
      <xdr:nvPicPr>
        <xdr:cNvPr id="2" name="Imagem 2" descr="CAU-BR-timbrado2015-edit-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6757" r="17885" b="-6757"/>
        <a:stretch/>
      </xdr:blipFill>
      <xdr:spPr bwMode="auto">
        <a:xfrm>
          <a:off x="304801" y="219075"/>
          <a:ext cx="5086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11</xdr:col>
      <xdr:colOff>200025</xdr:colOff>
      <xdr:row>2</xdr:row>
      <xdr:rowOff>390525</xdr:rowOff>
    </xdr:to>
    <xdr:pic>
      <xdr:nvPicPr>
        <xdr:cNvPr id="1025" name="Imagem 2" descr="CAU-BR-timbrado2015-edit-13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6724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10</xdr:col>
          <xdr:colOff>581025</xdr:colOff>
          <xdr:row>29</xdr:row>
          <xdr:rowOff>28575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285750</xdr:colOff>
      <xdr:row>15</xdr:row>
      <xdr:rowOff>105055</xdr:rowOff>
    </xdr:from>
    <xdr:to>
      <xdr:col>13</xdr:col>
      <xdr:colOff>228441</xdr:colOff>
      <xdr:row>19</xdr:row>
      <xdr:rowOff>95250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988268" y="4006103"/>
          <a:ext cx="1161331" cy="788614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294155</xdr:colOff>
      <xdr:row>14</xdr:row>
      <xdr:rowOff>113460</xdr:rowOff>
    </xdr:from>
    <xdr:to>
      <xdr:col>18</xdr:col>
      <xdr:colOff>322730</xdr:colOff>
      <xdr:row>19</xdr:row>
      <xdr:rowOff>173691</xdr:rowOff>
    </xdr:to>
    <xdr:sp macro="" textlink="">
      <xdr:nvSpPr>
        <xdr:cNvPr id="10" name="Retângulo de cantos arredondados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8215313" y="3811401"/>
          <a:ext cx="3075174" cy="106175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incluir os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</a:t>
          </a:r>
          <a:endParaRPr lang="pt-BR" sz="1500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32</xdr:row>
      <xdr:rowOff>32422</xdr:rowOff>
    </xdr:from>
    <xdr:to>
      <xdr:col>10</xdr:col>
      <xdr:colOff>569026</xdr:colOff>
      <xdr:row>54</xdr:row>
      <xdr:rowOff>19791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CCFBD726-9AFA-435B-878B-B60F22F08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1675"/>
          <a:ext cx="6630390" cy="406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384073</xdr:colOff>
      <xdr:row>40</xdr:row>
      <xdr:rowOff>76815</xdr:rowOff>
    </xdr:from>
    <xdr:to>
      <xdr:col>18</xdr:col>
      <xdr:colOff>412648</xdr:colOff>
      <xdr:row>46</xdr:row>
      <xdr:rowOff>14142</xdr:rowOff>
    </xdr:to>
    <xdr:sp macro="" textlink="">
      <xdr:nvSpPr>
        <xdr:cNvPr id="11" name="Retângulo de cantos arredondados 10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8372783" y="9525000"/>
          <a:ext cx="3101155" cy="104345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Torna-se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facultativo a utilização dos ODS na Programação 2020.</a:t>
          </a:r>
          <a:endParaRPr lang="pt-BR" sz="15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213228</xdr:colOff>
      <xdr:row>41</xdr:row>
      <xdr:rowOff>134651</xdr:rowOff>
    </xdr:from>
    <xdr:to>
      <xdr:col>13</xdr:col>
      <xdr:colOff>155919</xdr:colOff>
      <xdr:row>45</xdr:row>
      <xdr:rowOff>170934</xdr:rowOff>
    </xdr:to>
    <xdr:sp macro="" textlink="">
      <xdr:nvSpPr>
        <xdr:cNvPr id="12" name="Seta para a direita 1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972905" y="9767191"/>
          <a:ext cx="1171724" cy="773703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146538</xdr:colOff>
      <xdr:row>0</xdr:row>
      <xdr:rowOff>0</xdr:rowOff>
    </xdr:from>
    <xdr:to>
      <xdr:col>0</xdr:col>
      <xdr:colOff>6684818</xdr:colOff>
      <xdr:row>1</xdr:row>
      <xdr:rowOff>3464</xdr:rowOff>
    </xdr:to>
    <xdr:pic>
      <xdr:nvPicPr>
        <xdr:cNvPr id="2" name="Imagem 1" descr="CAU-BR-timbrado2015-edit-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538" y="0"/>
          <a:ext cx="653828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1869127</xdr:colOff>
      <xdr:row>50</xdr:row>
      <xdr:rowOff>604734</xdr:rowOff>
    </xdr:from>
    <xdr:to>
      <xdr:col>20</xdr:col>
      <xdr:colOff>521195</xdr:colOff>
      <xdr:row>60</xdr:row>
      <xdr:rowOff>817666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993913</xdr:rowOff>
    </xdr:to>
    <xdr:pic>
      <xdr:nvPicPr>
        <xdr:cNvPr id="4119" name="Imagem 2" descr="CAU-BR-timbrado2015-edit-13">
          <a:extLst>
            <a:ext uri="{FF2B5EF4-FFF2-40B4-BE49-F238E27FC236}">
              <a16:creationId xmlns:a16="http://schemas.microsoft.com/office/drawing/2014/main" xmlns="" id="{00000000-0008-0000-03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8759450" cy="118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581025</xdr:colOff>
      <xdr:row>2</xdr:row>
      <xdr:rowOff>314325</xdr:rowOff>
    </xdr:to>
    <xdr:pic>
      <xdr:nvPicPr>
        <xdr:cNvPr id="5125" name="Imagem 2" descr="CAU-BR-timbrado2015-edit-13">
          <a:extLst>
            <a:ext uri="{FF2B5EF4-FFF2-40B4-BE49-F238E27FC236}">
              <a16:creationId xmlns:a16="http://schemas.microsoft.com/office/drawing/2014/main" xmlns="" id="{00000000-0008-0000-05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11</xdr:col>
      <xdr:colOff>1367692</xdr:colOff>
      <xdr:row>2</xdr:row>
      <xdr:rowOff>12212</xdr:rowOff>
    </xdr:to>
    <xdr:pic>
      <xdr:nvPicPr>
        <xdr:cNvPr id="3" name="Imagem 2" descr="CAU-BR-timbrado2015-edit-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9</xdr:col>
      <xdr:colOff>142875</xdr:colOff>
      <xdr:row>3</xdr:row>
      <xdr:rowOff>178594</xdr:rowOff>
    </xdr:to>
    <xdr:pic>
      <xdr:nvPicPr>
        <xdr:cNvPr id="3" name="Imagem 2" descr="CAU-BR-timbrado2015-edit-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3</xdr:col>
      <xdr:colOff>3000374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406186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9\Reprograma&#231;&#227;o%202019\PARECERES\Parecer_%20Ordin&#225;rias\Finalizados\PARECER%20CAU_AP%20Reprograma&#231;&#227;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0\Programa&#231;&#227;o\CAU%20UF\CAU%20AP\2&#170;%20an&#225;lise\Plano%20de%20A&#231;&#227;o%20Programa&#231;&#227;o%202020_CAU_AP_2%20vers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do Parecer"/>
      <sheetName val="Análise Geral"/>
      <sheetName val="Indicadores e Metas"/>
      <sheetName val="Orientações Iniciais"/>
      <sheetName val="2019"/>
      <sheetName val="Mapa Estratégico"/>
      <sheetName val="Matriz Objetivos x Projetos"/>
      <sheetName val="Indicadores e Metas1"/>
      <sheetName val="FORM.1"/>
      <sheetName val="FORM.2"/>
      <sheetName val="FORM.3"/>
      <sheetName val="FORM.4"/>
      <sheetName val="FORM.5"/>
      <sheetName val="Anexo_1.4_Dados"/>
      <sheetName val="Parecer"/>
      <sheetName val="Anexo 1.4-Quadro Descritivo"/>
      <sheetName val="Siscont"/>
      <sheetName val="Plan2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L7">
            <v>457460.99999999994</v>
          </cell>
        </row>
        <row r="8">
          <cell r="L8">
            <v>138793</v>
          </cell>
        </row>
        <row r="9">
          <cell r="L9">
            <v>300334</v>
          </cell>
        </row>
        <row r="10">
          <cell r="L10">
            <v>81183</v>
          </cell>
        </row>
        <row r="11">
          <cell r="L11">
            <v>21864</v>
          </cell>
        </row>
        <row r="12">
          <cell r="L12">
            <v>4041</v>
          </cell>
        </row>
        <row r="13">
          <cell r="L13">
            <v>8033</v>
          </cell>
        </row>
        <row r="14">
          <cell r="L14">
            <v>11358.5</v>
          </cell>
        </row>
        <row r="15">
          <cell r="L15">
            <v>384930</v>
          </cell>
        </row>
        <row r="16">
          <cell r="L16">
            <v>16000</v>
          </cell>
        </row>
        <row r="17">
          <cell r="L17">
            <v>47280</v>
          </cell>
        </row>
        <row r="18">
          <cell r="L18">
            <v>12000</v>
          </cell>
        </row>
        <row r="19">
          <cell r="L19">
            <v>33000</v>
          </cell>
        </row>
        <row r="20">
          <cell r="L20">
            <v>23000</v>
          </cell>
        </row>
        <row r="21">
          <cell r="L21">
            <v>6000</v>
          </cell>
        </row>
        <row r="22">
          <cell r="L22">
            <v>1545277.5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_1.2_Usos e Fontes"/>
      <sheetName val="Anexo_1.1_Limites Estratégicos"/>
      <sheetName val="Anexo_1.3_ Elemento de Despesas"/>
      <sheetName val="Anexo 1.4-Quadro Descritivo"/>
      <sheetName val="Resumo"/>
      <sheetName val="AÇÕES ESTRATÉGICAS - DESCRIÇÃO "/>
      <sheetName val="Plan1"/>
    </sheetNames>
    <sheetDataSet>
      <sheetData sheetId="0" refreshError="1"/>
      <sheetData sheetId="1" refreshError="1"/>
      <sheetData sheetId="2" refreshError="1"/>
      <sheetData sheetId="3">
        <row r="25">
          <cell r="J25">
            <v>1629000</v>
          </cell>
        </row>
      </sheetData>
      <sheetData sheetId="4" refreshError="1"/>
      <sheetData sheetId="5" refreshError="1"/>
      <sheetData sheetId="6">
        <row r="55">
          <cell r="P55">
            <v>1149000</v>
          </cell>
        </row>
      </sheetData>
      <sheetData sheetId="7">
        <row r="74">
          <cell r="I74">
            <v>7240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package" Target="../embeddings/Slide_do_Microsoft_PowerPoint1.sld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B1:I13"/>
  <sheetViews>
    <sheetView showGridLines="0" workbookViewId="0">
      <selection activeCell="B10" sqref="B10:I10"/>
    </sheetView>
  </sheetViews>
  <sheetFormatPr defaultRowHeight="15" x14ac:dyDescent="0.25"/>
  <cols>
    <col min="1" max="1" width="3.7109375" customWidth="1"/>
    <col min="2" max="2" width="9.42578125" customWidth="1"/>
    <col min="7" max="7" width="13.42578125" customWidth="1"/>
  </cols>
  <sheetData>
    <row r="1" spans="2:9" ht="15.75" thickBot="1" x14ac:dyDescent="0.3"/>
    <row r="2" spans="2:9" x14ac:dyDescent="0.25">
      <c r="B2" s="115"/>
      <c r="C2" s="116"/>
      <c r="D2" s="116"/>
      <c r="E2" s="116"/>
      <c r="F2" s="116"/>
      <c r="G2" s="116"/>
      <c r="H2" s="116"/>
      <c r="I2" s="117"/>
    </row>
    <row r="3" spans="2:9" ht="44.25" customHeight="1" x14ac:dyDescent="0.25">
      <c r="B3" s="118"/>
      <c r="C3" s="5"/>
      <c r="D3" s="5"/>
      <c r="E3" s="5"/>
      <c r="F3" s="5"/>
      <c r="G3" s="5"/>
      <c r="H3" s="5"/>
      <c r="I3" s="119"/>
    </row>
    <row r="4" spans="2:9" x14ac:dyDescent="0.25">
      <c r="B4" s="345" t="s">
        <v>152</v>
      </c>
      <c r="C4" s="346"/>
      <c r="D4" s="346"/>
      <c r="E4" s="346"/>
      <c r="F4" s="346"/>
      <c r="G4" s="346"/>
      <c r="H4" s="346"/>
      <c r="I4" s="347"/>
    </row>
    <row r="5" spans="2:9" ht="9" customHeight="1" thickBot="1" x14ac:dyDescent="0.3">
      <c r="B5" s="118"/>
      <c r="C5" s="5"/>
      <c r="D5" s="5"/>
      <c r="E5" s="5"/>
      <c r="F5" s="5"/>
      <c r="G5" s="5"/>
      <c r="H5" s="5"/>
      <c r="I5" s="119"/>
    </row>
    <row r="6" spans="2:9" ht="36.75" customHeight="1" thickBot="1" x14ac:dyDescent="0.3">
      <c r="B6" s="348" t="s">
        <v>137</v>
      </c>
      <c r="C6" s="349"/>
      <c r="D6" s="349"/>
      <c r="E6" s="349"/>
      <c r="F6" s="349"/>
      <c r="G6" s="349"/>
      <c r="H6" s="349"/>
      <c r="I6" s="350"/>
    </row>
    <row r="7" spans="2:9" ht="36.75" customHeight="1" thickBot="1" x14ac:dyDescent="0.3">
      <c r="B7" s="348" t="s">
        <v>138</v>
      </c>
      <c r="C7" s="349"/>
      <c r="D7" s="349"/>
      <c r="E7" s="349"/>
      <c r="F7" s="349"/>
      <c r="G7" s="349"/>
      <c r="H7" s="349"/>
      <c r="I7" s="350"/>
    </row>
    <row r="8" spans="2:9" ht="36.75" customHeight="1" thickBot="1" x14ac:dyDescent="0.3">
      <c r="B8" s="348" t="s">
        <v>153</v>
      </c>
      <c r="C8" s="349"/>
      <c r="D8" s="349"/>
      <c r="E8" s="349"/>
      <c r="F8" s="349"/>
      <c r="G8" s="349"/>
      <c r="H8" s="349"/>
      <c r="I8" s="350"/>
    </row>
    <row r="9" spans="2:9" ht="36.75" customHeight="1" thickBot="1" x14ac:dyDescent="0.3">
      <c r="B9" s="348" t="s">
        <v>139</v>
      </c>
      <c r="C9" s="349"/>
      <c r="D9" s="349"/>
      <c r="E9" s="349"/>
      <c r="F9" s="349"/>
      <c r="G9" s="349"/>
      <c r="H9" s="349"/>
      <c r="I9" s="350"/>
    </row>
    <row r="10" spans="2:9" ht="36.75" customHeight="1" thickBot="1" x14ac:dyDescent="0.3">
      <c r="B10" s="336" t="s">
        <v>140</v>
      </c>
      <c r="C10" s="337"/>
      <c r="D10" s="337"/>
      <c r="E10" s="337"/>
      <c r="F10" s="337"/>
      <c r="G10" s="337"/>
      <c r="H10" s="337"/>
      <c r="I10" s="338"/>
    </row>
    <row r="11" spans="2:9" ht="48" customHeight="1" thickBot="1" x14ac:dyDescent="0.3">
      <c r="B11" s="336" t="s">
        <v>141</v>
      </c>
      <c r="C11" s="337"/>
      <c r="D11" s="337"/>
      <c r="E11" s="337"/>
      <c r="F11" s="337"/>
      <c r="G11" s="337"/>
      <c r="H11" s="337"/>
      <c r="I11" s="338"/>
    </row>
    <row r="12" spans="2:9" ht="48.75" customHeight="1" thickBot="1" x14ac:dyDescent="0.3">
      <c r="B12" s="339" t="s">
        <v>249</v>
      </c>
      <c r="C12" s="340"/>
      <c r="D12" s="340"/>
      <c r="E12" s="340"/>
      <c r="F12" s="340"/>
      <c r="G12" s="340"/>
      <c r="H12" s="340"/>
      <c r="I12" s="341"/>
    </row>
    <row r="13" spans="2:9" ht="15.75" hidden="1" thickBot="1" x14ac:dyDescent="0.3">
      <c r="B13" s="342"/>
      <c r="C13" s="343"/>
      <c r="D13" s="343"/>
      <c r="E13" s="343"/>
      <c r="F13" s="343"/>
      <c r="G13" s="343"/>
      <c r="H13" s="343"/>
      <c r="I13" s="344"/>
    </row>
  </sheetData>
  <mergeCells count="9">
    <mergeCell ref="B11:I11"/>
    <mergeCell ref="B12:I12"/>
    <mergeCell ref="B13:I13"/>
    <mergeCell ref="B4:I4"/>
    <mergeCell ref="B6:I6"/>
    <mergeCell ref="B7:I7"/>
    <mergeCell ref="B8:I8"/>
    <mergeCell ref="B9:I9"/>
    <mergeCell ref="B10:I10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H21"/>
  <sheetViews>
    <sheetView showGridLines="0" zoomScale="80" zoomScaleNormal="80" workbookViewId="0">
      <selection activeCell="C8" sqref="C8"/>
    </sheetView>
  </sheetViews>
  <sheetFormatPr defaultRowHeight="21" x14ac:dyDescent="0.35"/>
  <cols>
    <col min="1" max="1" width="39.28515625" style="188" customWidth="1"/>
    <col min="2" max="2" width="17.5703125" style="188" customWidth="1"/>
    <col min="3" max="4" width="54.7109375" style="188" customWidth="1"/>
    <col min="8" max="8" width="50.28515625" customWidth="1"/>
  </cols>
  <sheetData>
    <row r="1" spans="1:8" x14ac:dyDescent="0.25">
      <c r="A1" s="182" t="s">
        <v>275</v>
      </c>
      <c r="B1" s="182" t="s">
        <v>276</v>
      </c>
      <c r="C1" s="182" t="s">
        <v>277</v>
      </c>
      <c r="D1" s="182" t="s">
        <v>278</v>
      </c>
    </row>
    <row r="2" spans="1:8" ht="120" customHeight="1" x14ac:dyDescent="0.25">
      <c r="A2" s="587" t="s">
        <v>279</v>
      </c>
      <c r="B2" s="183" t="s">
        <v>280</v>
      </c>
      <c r="C2" s="184" t="s">
        <v>281</v>
      </c>
      <c r="D2" s="184" t="s">
        <v>282</v>
      </c>
      <c r="H2" s="194" t="s">
        <v>346</v>
      </c>
    </row>
    <row r="3" spans="1:8" ht="120" customHeight="1" x14ac:dyDescent="0.25">
      <c r="A3" s="588"/>
      <c r="B3" s="183" t="s">
        <v>280</v>
      </c>
      <c r="C3" s="184" t="s">
        <v>283</v>
      </c>
      <c r="D3" s="184" t="s">
        <v>284</v>
      </c>
    </row>
    <row r="4" spans="1:8" ht="120" customHeight="1" x14ac:dyDescent="0.25">
      <c r="A4" s="589"/>
      <c r="B4" s="183" t="s">
        <v>280</v>
      </c>
      <c r="C4" s="184" t="s">
        <v>285</v>
      </c>
      <c r="D4" s="184" t="s">
        <v>286</v>
      </c>
    </row>
    <row r="5" spans="1:8" ht="120" customHeight="1" x14ac:dyDescent="0.25">
      <c r="A5" s="590" t="s">
        <v>46</v>
      </c>
      <c r="B5" s="185" t="s">
        <v>280</v>
      </c>
      <c r="C5" s="186" t="s">
        <v>287</v>
      </c>
      <c r="D5" s="186" t="s">
        <v>288</v>
      </c>
    </row>
    <row r="6" spans="1:8" ht="120" customHeight="1" x14ac:dyDescent="0.25">
      <c r="A6" s="591"/>
      <c r="B6" s="185" t="s">
        <v>280</v>
      </c>
      <c r="C6" s="186" t="s">
        <v>289</v>
      </c>
      <c r="D6" s="186" t="s">
        <v>290</v>
      </c>
    </row>
    <row r="7" spans="1:8" ht="120" customHeight="1" x14ac:dyDescent="0.25">
      <c r="A7" s="592"/>
      <c r="B7" s="185" t="s">
        <v>280</v>
      </c>
      <c r="C7" s="186" t="s">
        <v>291</v>
      </c>
      <c r="D7" s="186" t="s">
        <v>292</v>
      </c>
    </row>
    <row r="8" spans="1:8" ht="120" customHeight="1" x14ac:dyDescent="0.25">
      <c r="A8" s="587" t="s">
        <v>293</v>
      </c>
      <c r="B8" s="183" t="s">
        <v>280</v>
      </c>
      <c r="C8" s="184" t="s">
        <v>294</v>
      </c>
      <c r="D8" s="184" t="s">
        <v>295</v>
      </c>
    </row>
    <row r="9" spans="1:8" ht="120" customHeight="1" x14ac:dyDescent="0.25">
      <c r="A9" s="589"/>
      <c r="B9" s="183" t="s">
        <v>280</v>
      </c>
      <c r="C9" s="184" t="s">
        <v>296</v>
      </c>
      <c r="D9" s="184" t="s">
        <v>297</v>
      </c>
    </row>
    <row r="10" spans="1:8" ht="120" customHeight="1" x14ac:dyDescent="0.25">
      <c r="A10" s="187" t="s">
        <v>43</v>
      </c>
      <c r="B10" s="185" t="s">
        <v>280</v>
      </c>
      <c r="C10" s="186" t="s">
        <v>298</v>
      </c>
      <c r="D10" s="186" t="s">
        <v>299</v>
      </c>
    </row>
    <row r="11" spans="1:8" ht="120" customHeight="1" x14ac:dyDescent="0.25">
      <c r="A11" s="587" t="s">
        <v>48</v>
      </c>
      <c r="B11" s="183" t="s">
        <v>280</v>
      </c>
      <c r="C11" s="183" t="s">
        <v>300</v>
      </c>
      <c r="D11" s="184" t="s">
        <v>301</v>
      </c>
    </row>
    <row r="12" spans="1:8" ht="120" customHeight="1" x14ac:dyDescent="0.25">
      <c r="A12" s="589"/>
      <c r="B12" s="183" t="s">
        <v>280</v>
      </c>
      <c r="C12" s="183" t="s">
        <v>302</v>
      </c>
      <c r="D12" s="184" t="s">
        <v>303</v>
      </c>
    </row>
    <row r="13" spans="1:8" ht="120" customHeight="1" x14ac:dyDescent="0.25">
      <c r="A13" s="593" t="s">
        <v>304</v>
      </c>
      <c r="B13" s="185" t="s">
        <v>280</v>
      </c>
      <c r="C13" s="186" t="s">
        <v>305</v>
      </c>
      <c r="D13" s="186" t="s">
        <v>306</v>
      </c>
    </row>
    <row r="14" spans="1:8" ht="120" customHeight="1" x14ac:dyDescent="0.25">
      <c r="A14" s="594"/>
      <c r="B14" s="185" t="s">
        <v>280</v>
      </c>
      <c r="C14" s="186" t="s">
        <v>307</v>
      </c>
      <c r="D14" s="186" t="s">
        <v>308</v>
      </c>
    </row>
    <row r="15" spans="1:8" ht="120" customHeight="1" x14ac:dyDescent="0.25">
      <c r="A15" s="587" t="s">
        <v>47</v>
      </c>
      <c r="B15" s="183" t="s">
        <v>280</v>
      </c>
      <c r="C15" s="184" t="s">
        <v>309</v>
      </c>
      <c r="D15" s="184" t="s">
        <v>310</v>
      </c>
    </row>
    <row r="16" spans="1:8" ht="120" customHeight="1" x14ac:dyDescent="0.25">
      <c r="A16" s="588"/>
      <c r="B16" s="183" t="s">
        <v>280</v>
      </c>
      <c r="C16" s="184" t="s">
        <v>311</v>
      </c>
      <c r="D16" s="184" t="s">
        <v>312</v>
      </c>
    </row>
    <row r="17" spans="1:4" ht="120" customHeight="1" x14ac:dyDescent="0.25">
      <c r="A17" s="589"/>
      <c r="B17" s="183" t="s">
        <v>280</v>
      </c>
      <c r="C17" s="184" t="s">
        <v>313</v>
      </c>
      <c r="D17" s="184" t="s">
        <v>314</v>
      </c>
    </row>
    <row r="18" spans="1:4" ht="120" customHeight="1" x14ac:dyDescent="0.25">
      <c r="A18" s="590" t="s">
        <v>41</v>
      </c>
      <c r="B18" s="185" t="s">
        <v>280</v>
      </c>
      <c r="C18" s="186" t="s">
        <v>315</v>
      </c>
      <c r="D18" s="186" t="s">
        <v>316</v>
      </c>
    </row>
    <row r="19" spans="1:4" ht="120" customHeight="1" x14ac:dyDescent="0.25">
      <c r="A19" s="591"/>
      <c r="B19" s="185" t="s">
        <v>280</v>
      </c>
      <c r="C19" s="186" t="s">
        <v>317</v>
      </c>
      <c r="D19" s="186" t="s">
        <v>318</v>
      </c>
    </row>
    <row r="20" spans="1:4" ht="120" customHeight="1" x14ac:dyDescent="0.25">
      <c r="A20" s="591"/>
      <c r="B20" s="185" t="s">
        <v>280</v>
      </c>
      <c r="C20" s="186" t="s">
        <v>319</v>
      </c>
      <c r="D20" s="186" t="s">
        <v>320</v>
      </c>
    </row>
    <row r="21" spans="1:4" ht="120" customHeight="1" x14ac:dyDescent="0.25">
      <c r="A21" s="592"/>
      <c r="B21" s="185" t="s">
        <v>280</v>
      </c>
      <c r="C21" s="186" t="s">
        <v>321</v>
      </c>
      <c r="D21" s="186" t="s">
        <v>322</v>
      </c>
    </row>
  </sheetData>
  <mergeCells count="7">
    <mergeCell ref="A15:A17"/>
    <mergeCell ref="A18:A21"/>
    <mergeCell ref="A2:A4"/>
    <mergeCell ref="A5:A7"/>
    <mergeCell ref="A8:A9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rgb="FF92D050"/>
  </sheetPr>
  <dimension ref="A3:R32"/>
  <sheetViews>
    <sheetView showGridLines="0" topLeftCell="A7" zoomScaleNormal="100" zoomScaleSheetLayoutView="90" workbookViewId="0">
      <selection activeCell="L14" sqref="L14"/>
    </sheetView>
  </sheetViews>
  <sheetFormatPr defaultRowHeight="15" x14ac:dyDescent="0.25"/>
  <sheetData>
    <row r="3" spans="1:17" ht="44.25" customHeight="1" x14ac:dyDescent="0.25"/>
    <row r="4" spans="1:17" s="9" customFormat="1" ht="92.25" customHeight="1" x14ac:dyDescent="0.25">
      <c r="A4" s="351" t="s">
        <v>228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6" t="s">
        <v>328</v>
      </c>
      <c r="M4" s="356"/>
      <c r="N4" s="356"/>
      <c r="O4" s="356"/>
      <c r="P4" s="356"/>
    </row>
    <row r="5" spans="1:17" ht="36" customHeight="1" x14ac:dyDescent="0.25">
      <c r="A5" s="352" t="s">
        <v>364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</row>
    <row r="6" spans="1:17" ht="15.75" customHeight="1" x14ac:dyDescent="0.25">
      <c r="A6" s="354"/>
      <c r="B6" s="355"/>
      <c r="C6" s="355"/>
      <c r="D6" s="355"/>
      <c r="E6" s="355"/>
      <c r="F6" s="355"/>
      <c r="G6" s="355"/>
      <c r="H6" s="355"/>
      <c r="I6" s="355"/>
      <c r="J6" s="355"/>
      <c r="K6" s="355"/>
      <c r="Q6" t="s">
        <v>571</v>
      </c>
    </row>
    <row r="7" spans="1:17" ht="15.75" customHeight="1" x14ac:dyDescent="0.25">
      <c r="A7" s="354"/>
      <c r="B7" s="355"/>
      <c r="C7" s="355"/>
      <c r="D7" s="355"/>
      <c r="E7" s="355"/>
      <c r="F7" s="355"/>
      <c r="G7" s="355"/>
      <c r="H7" s="355"/>
      <c r="I7" s="355"/>
      <c r="J7" s="355"/>
      <c r="K7" s="355"/>
    </row>
    <row r="8" spans="1:17" ht="15.75" customHeight="1" x14ac:dyDescent="0.25">
      <c r="A8" s="354"/>
      <c r="B8" s="355"/>
      <c r="C8" s="355"/>
      <c r="D8" s="355"/>
      <c r="E8" s="355"/>
      <c r="F8" s="355"/>
      <c r="G8" s="355"/>
      <c r="H8" s="355"/>
      <c r="I8" s="355"/>
      <c r="J8" s="355"/>
      <c r="K8" s="355"/>
    </row>
    <row r="9" spans="1:17" ht="15.75" customHeight="1" x14ac:dyDescent="0.25">
      <c r="A9" s="354"/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7" ht="15.75" customHeight="1" x14ac:dyDescent="0.25">
      <c r="A10" s="354"/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7" ht="15.75" customHeight="1" x14ac:dyDescent="0.25">
      <c r="A11" s="354"/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7" ht="15.75" customHeight="1" x14ac:dyDescent="0.25">
      <c r="A12" s="354"/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17" ht="15.75" customHeight="1" x14ac:dyDescent="0.25">
      <c r="A13" s="354"/>
      <c r="B13" s="355"/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7" ht="15.75" customHeight="1" x14ac:dyDescent="0.25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7" ht="15.75" customHeight="1" x14ac:dyDescent="0.25">
      <c r="A15" s="354"/>
      <c r="B15" s="355"/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7" ht="15.75" customHeight="1" x14ac:dyDescent="0.25">
      <c r="A16" s="354"/>
      <c r="B16" s="355"/>
      <c r="C16" s="355"/>
      <c r="D16" s="355"/>
      <c r="E16" s="355"/>
      <c r="F16" s="355"/>
      <c r="G16" s="355"/>
      <c r="H16" s="355"/>
      <c r="I16" s="355"/>
      <c r="J16" s="355"/>
      <c r="K16" s="355"/>
    </row>
    <row r="17" spans="1:18" ht="15" customHeight="1" x14ac:dyDescent="0.25">
      <c r="A17" s="354"/>
      <c r="B17" s="355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8" ht="15.75" customHeight="1" x14ac:dyDescent="0.25">
      <c r="A18" s="354"/>
      <c r="B18" s="355"/>
      <c r="C18" s="355"/>
      <c r="D18" s="355"/>
      <c r="E18" s="355"/>
      <c r="F18" s="355"/>
      <c r="G18" s="355"/>
      <c r="H18" s="355"/>
      <c r="I18" s="355"/>
      <c r="J18" s="355"/>
      <c r="K18" s="355"/>
    </row>
    <row r="19" spans="1:18" ht="15.75" customHeight="1" x14ac:dyDescent="0.25">
      <c r="A19" s="354"/>
      <c r="B19" s="355"/>
      <c r="C19" s="355"/>
      <c r="D19" s="355"/>
      <c r="E19" s="355"/>
      <c r="F19" s="355"/>
      <c r="G19" s="355"/>
      <c r="H19" s="355"/>
      <c r="I19" s="355"/>
      <c r="J19" s="355"/>
      <c r="K19" s="355"/>
    </row>
    <row r="20" spans="1:18" ht="15.75" customHeight="1" x14ac:dyDescent="0.25">
      <c r="A20" s="354"/>
      <c r="B20" s="355"/>
      <c r="C20" s="355"/>
      <c r="D20" s="355"/>
      <c r="E20" s="355"/>
      <c r="F20" s="355"/>
      <c r="G20" s="355"/>
      <c r="H20" s="355"/>
      <c r="I20" s="355"/>
      <c r="J20" s="355"/>
      <c r="K20" s="355"/>
    </row>
    <row r="21" spans="1:18" ht="15.75" customHeight="1" x14ac:dyDescent="0.25">
      <c r="A21" s="354"/>
      <c r="B21" s="355"/>
      <c r="C21" s="355"/>
      <c r="D21" s="355"/>
      <c r="E21" s="355"/>
      <c r="F21" s="355"/>
      <c r="G21" s="355"/>
      <c r="H21" s="355"/>
      <c r="I21" s="355"/>
      <c r="J21" s="355"/>
      <c r="K21" s="355"/>
    </row>
    <row r="22" spans="1:18" ht="15.75" customHeight="1" x14ac:dyDescent="0.25">
      <c r="A22" s="354"/>
      <c r="B22" s="355"/>
      <c r="C22" s="355"/>
      <c r="D22" s="355"/>
      <c r="E22" s="355"/>
      <c r="F22" s="355"/>
      <c r="G22" s="355"/>
      <c r="H22" s="355"/>
      <c r="I22" s="355"/>
      <c r="J22" s="355"/>
      <c r="K22" s="355"/>
    </row>
    <row r="23" spans="1:18" ht="15.75" customHeight="1" x14ac:dyDescent="0.25">
      <c r="A23" s="354"/>
      <c r="B23" s="355"/>
      <c r="C23" s="355"/>
      <c r="D23" s="355"/>
      <c r="E23" s="355"/>
      <c r="F23" s="355"/>
      <c r="G23" s="355"/>
      <c r="H23" s="355"/>
      <c r="I23" s="355"/>
      <c r="J23" s="355"/>
      <c r="K23" s="355"/>
    </row>
    <row r="24" spans="1:18" ht="15.75" customHeight="1" x14ac:dyDescent="0.25">
      <c r="A24" s="354"/>
      <c r="B24" s="355"/>
      <c r="C24" s="355"/>
      <c r="D24" s="355"/>
      <c r="E24" s="355"/>
      <c r="F24" s="355"/>
      <c r="G24" s="355"/>
      <c r="H24" s="355"/>
      <c r="I24" s="355"/>
      <c r="J24" s="355"/>
      <c r="K24" s="355"/>
    </row>
    <row r="25" spans="1:18" ht="15.75" customHeight="1" x14ac:dyDescent="0.25">
      <c r="A25" s="354"/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  <row r="26" spans="1:18" ht="15.75" customHeight="1" x14ac:dyDescent="0.25">
      <c r="A26" s="354"/>
      <c r="B26" s="355"/>
      <c r="C26" s="355"/>
      <c r="D26" s="355"/>
      <c r="E26" s="355"/>
      <c r="F26" s="355"/>
      <c r="G26" s="355"/>
      <c r="H26" s="355"/>
      <c r="I26" s="355"/>
      <c r="J26" s="355"/>
      <c r="K26" s="355"/>
    </row>
    <row r="27" spans="1:18" ht="15" customHeight="1" x14ac:dyDescent="0.25">
      <c r="A27" s="354"/>
      <c r="B27" s="355"/>
      <c r="C27" s="355"/>
      <c r="D27" s="355"/>
      <c r="E27" s="355"/>
      <c r="F27" s="355"/>
      <c r="G27" s="355"/>
      <c r="H27" s="355"/>
      <c r="I27" s="355"/>
      <c r="J27" s="355"/>
      <c r="K27" s="355"/>
    </row>
    <row r="28" spans="1:18" ht="15.75" customHeight="1" x14ac:dyDescent="0.25">
      <c r="A28" s="354"/>
      <c r="B28" s="355"/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8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49"/>
      <c r="M29" s="49"/>
      <c r="N29" s="49"/>
      <c r="O29" s="49"/>
      <c r="P29" s="49"/>
      <c r="Q29" s="49"/>
      <c r="R29" s="49"/>
    </row>
    <row r="31" spans="1:18" ht="4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8" ht="36" customHeight="1" x14ac:dyDescent="0.25">
      <c r="A32" s="357" t="s">
        <v>329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1"/>
      <c r="M32" s="1"/>
      <c r="N32" s="1"/>
      <c r="O32" s="1"/>
      <c r="P32" s="1"/>
    </row>
  </sheetData>
  <mergeCells count="5">
    <mergeCell ref="A4:K4"/>
    <mergeCell ref="A5:K5"/>
    <mergeCell ref="A6:K28"/>
    <mergeCell ref="L4:P4"/>
    <mergeCell ref="A32:K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10</xdr:col>
                <xdr:colOff>581025</xdr:colOff>
                <xdr:row>29</xdr:row>
                <xdr:rowOff>28575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96"/>
  <sheetViews>
    <sheetView showGridLines="0" tabSelected="1" topLeftCell="A39" zoomScale="40" zoomScaleNormal="40" workbookViewId="0">
      <selection activeCell="H42" sqref="H42"/>
    </sheetView>
  </sheetViews>
  <sheetFormatPr defaultRowHeight="15" x14ac:dyDescent="0.25"/>
  <cols>
    <col min="1" max="1" width="122.28515625" customWidth="1"/>
    <col min="2" max="2" width="115.7109375" style="10" customWidth="1"/>
    <col min="3" max="3" width="21.140625" customWidth="1"/>
    <col min="4" max="4" width="39.42578125" style="10" customWidth="1"/>
    <col min="5" max="6" width="34" customWidth="1"/>
    <col min="7" max="7" width="27.42578125" customWidth="1"/>
    <col min="8" max="8" width="30.85546875" customWidth="1"/>
    <col min="9" max="9" width="32.5703125" customWidth="1"/>
  </cols>
  <sheetData>
    <row r="1" spans="1:11" ht="63" customHeight="1" x14ac:dyDescent="0.35">
      <c r="A1" s="141"/>
      <c r="B1" s="142"/>
      <c r="C1" s="142"/>
      <c r="D1" s="142"/>
      <c r="E1" s="141"/>
      <c r="F1" s="141"/>
    </row>
    <row r="2" spans="1:11" ht="74.25" customHeight="1" x14ac:dyDescent="0.25">
      <c r="A2" s="421" t="s">
        <v>117</v>
      </c>
      <c r="B2" s="422"/>
      <c r="C2" s="422"/>
      <c r="D2" s="422"/>
      <c r="E2" s="422"/>
      <c r="F2" s="422"/>
    </row>
    <row r="3" spans="1:11" ht="42" customHeight="1" x14ac:dyDescent="0.25">
      <c r="A3" s="423" t="s">
        <v>363</v>
      </c>
      <c r="B3" s="424"/>
      <c r="C3" s="424"/>
      <c r="D3" s="424"/>
      <c r="E3" s="424"/>
      <c r="F3" s="424"/>
    </row>
    <row r="4" spans="1:11" ht="51" customHeight="1" x14ac:dyDescent="0.25">
      <c r="A4" s="423" t="s">
        <v>54</v>
      </c>
      <c r="B4" s="424"/>
      <c r="C4" s="424"/>
      <c r="D4" s="424"/>
      <c r="E4" s="424"/>
      <c r="F4" s="424"/>
    </row>
    <row r="5" spans="1:11" ht="26.25" hidden="1" x14ac:dyDescent="0.25">
      <c r="A5" s="425" t="s">
        <v>84</v>
      </c>
      <c r="B5" s="426"/>
      <c r="C5" s="426"/>
      <c r="D5" s="426"/>
      <c r="E5" s="426"/>
      <c r="F5" s="426"/>
    </row>
    <row r="6" spans="1:11" ht="26.25" x14ac:dyDescent="0.4">
      <c r="A6" s="100"/>
      <c r="B6" s="101"/>
      <c r="C6" s="101"/>
      <c r="D6" s="101"/>
      <c r="E6" s="144"/>
      <c r="F6" s="144"/>
    </row>
    <row r="7" spans="1:11" ht="81" hidden="1" customHeight="1" x14ac:dyDescent="0.25">
      <c r="A7" s="145" t="s">
        <v>40</v>
      </c>
      <c r="B7" s="367" t="s">
        <v>81</v>
      </c>
      <c r="C7" s="368"/>
      <c r="D7" s="146" t="s">
        <v>82</v>
      </c>
      <c r="E7" s="146" t="s">
        <v>154</v>
      </c>
      <c r="F7" s="146" t="s">
        <v>229</v>
      </c>
    </row>
    <row r="8" spans="1:11" ht="87.75" hidden="1" customHeight="1" x14ac:dyDescent="0.4">
      <c r="A8" s="427" t="s">
        <v>155</v>
      </c>
      <c r="B8" s="147" t="s">
        <v>156</v>
      </c>
      <c r="C8" s="419" t="s">
        <v>157</v>
      </c>
      <c r="D8" s="364" t="s">
        <v>127</v>
      </c>
      <c r="E8" s="365"/>
      <c r="F8" s="365"/>
    </row>
    <row r="9" spans="1:11" ht="91.5" hidden="1" customHeight="1" x14ac:dyDescent="0.25">
      <c r="A9" s="427"/>
      <c r="B9" s="148" t="s">
        <v>158</v>
      </c>
      <c r="C9" s="420"/>
      <c r="D9" s="364"/>
      <c r="E9" s="366"/>
      <c r="F9" s="366"/>
    </row>
    <row r="10" spans="1:11" ht="127.5" customHeight="1" x14ac:dyDescent="0.25">
      <c r="A10" s="430" t="s">
        <v>83</v>
      </c>
      <c r="B10" s="431"/>
      <c r="C10" s="431"/>
      <c r="D10" s="431"/>
      <c r="E10" s="431"/>
      <c r="F10" s="432"/>
    </row>
    <row r="11" spans="1:11" ht="78.75" customHeight="1" x14ac:dyDescent="0.25">
      <c r="A11" s="102" t="s">
        <v>41</v>
      </c>
      <c r="B11" s="391" t="s">
        <v>81</v>
      </c>
      <c r="C11" s="392"/>
      <c r="D11" s="99" t="s">
        <v>82</v>
      </c>
      <c r="E11" s="99" t="s">
        <v>154</v>
      </c>
      <c r="F11" s="99" t="s">
        <v>229</v>
      </c>
      <c r="G11" s="361" t="s">
        <v>328</v>
      </c>
      <c r="H11" s="361"/>
      <c r="I11" s="361"/>
      <c r="J11" s="361"/>
      <c r="K11" s="361"/>
    </row>
    <row r="12" spans="1:11" ht="64.5" customHeight="1" x14ac:dyDescent="0.4">
      <c r="A12" s="433" t="s">
        <v>548</v>
      </c>
      <c r="B12" s="149" t="s">
        <v>159</v>
      </c>
      <c r="C12" s="419" t="s">
        <v>157</v>
      </c>
      <c r="D12" s="364" t="s">
        <v>128</v>
      </c>
      <c r="E12" s="369">
        <v>0.86</v>
      </c>
      <c r="F12" s="371">
        <v>0.88</v>
      </c>
    </row>
    <row r="13" spans="1:11" ht="64.5" customHeight="1" x14ac:dyDescent="0.25">
      <c r="A13" s="434"/>
      <c r="B13" s="148" t="s">
        <v>160</v>
      </c>
      <c r="C13" s="420"/>
      <c r="D13" s="364"/>
      <c r="E13" s="370"/>
      <c r="F13" s="372"/>
    </row>
    <row r="14" spans="1:11" ht="64.5" customHeight="1" x14ac:dyDescent="0.4">
      <c r="A14" s="420" t="s">
        <v>549</v>
      </c>
      <c r="B14" s="149" t="s">
        <v>161</v>
      </c>
      <c r="C14" s="419" t="s">
        <v>157</v>
      </c>
      <c r="D14" s="364" t="s">
        <v>128</v>
      </c>
      <c r="E14" s="369">
        <v>0.6</v>
      </c>
      <c r="F14" s="371">
        <v>0.65</v>
      </c>
    </row>
    <row r="15" spans="1:11" ht="64.5" customHeight="1" x14ac:dyDescent="0.25">
      <c r="A15" s="363"/>
      <c r="B15" s="148" t="s">
        <v>162</v>
      </c>
      <c r="C15" s="420"/>
      <c r="D15" s="364"/>
      <c r="E15" s="370"/>
      <c r="F15" s="372"/>
    </row>
    <row r="16" spans="1:11" ht="64.5" customHeight="1" x14ac:dyDescent="0.4">
      <c r="A16" s="363" t="s">
        <v>550</v>
      </c>
      <c r="B16" s="149" t="s">
        <v>163</v>
      </c>
      <c r="C16" s="419"/>
      <c r="D16" s="364" t="s">
        <v>164</v>
      </c>
      <c r="E16" s="435">
        <v>0.3</v>
      </c>
      <c r="F16" s="435">
        <v>0.28058269996380747</v>
      </c>
      <c r="G16" s="358">
        <f>(2483/12)/743</f>
        <v>0.27848811126065498</v>
      </c>
      <c r="H16" s="429"/>
      <c r="I16" s="429"/>
    </row>
    <row r="17" spans="1:9" ht="64.5" customHeight="1" x14ac:dyDescent="0.25">
      <c r="A17" s="363"/>
      <c r="B17" s="148" t="s">
        <v>165</v>
      </c>
      <c r="C17" s="420"/>
      <c r="D17" s="364"/>
      <c r="E17" s="436"/>
      <c r="F17" s="436"/>
      <c r="G17" s="358"/>
      <c r="H17" s="429"/>
      <c r="I17" s="429"/>
    </row>
    <row r="18" spans="1:9" ht="64.5" customHeight="1" x14ac:dyDescent="0.4">
      <c r="A18" s="419" t="s">
        <v>551</v>
      </c>
      <c r="B18" s="149" t="s">
        <v>166</v>
      </c>
      <c r="C18" s="419" t="s">
        <v>167</v>
      </c>
      <c r="D18" s="364" t="s">
        <v>164</v>
      </c>
      <c r="E18" s="369">
        <v>0.92</v>
      </c>
      <c r="F18" s="371">
        <v>0.9</v>
      </c>
    </row>
    <row r="19" spans="1:9" ht="64.5" customHeight="1" x14ac:dyDescent="0.25">
      <c r="A19" s="420"/>
      <c r="B19" s="148" t="s">
        <v>168</v>
      </c>
      <c r="C19" s="420"/>
      <c r="D19" s="364"/>
      <c r="E19" s="370"/>
      <c r="F19" s="372"/>
    </row>
    <row r="20" spans="1:9" ht="64.5" customHeight="1" x14ac:dyDescent="0.4">
      <c r="A20" s="363" t="s">
        <v>552</v>
      </c>
      <c r="B20" s="149" t="s">
        <v>169</v>
      </c>
      <c r="C20" s="419" t="s">
        <v>167</v>
      </c>
      <c r="D20" s="364" t="s">
        <v>170</v>
      </c>
      <c r="E20" s="369">
        <v>0.96</v>
      </c>
      <c r="F20" s="371">
        <v>0.95</v>
      </c>
    </row>
    <row r="21" spans="1:9" ht="64.5" customHeight="1" x14ac:dyDescent="0.25">
      <c r="A21" s="363"/>
      <c r="B21" s="148" t="s">
        <v>171</v>
      </c>
      <c r="C21" s="420"/>
      <c r="D21" s="364"/>
      <c r="E21" s="370"/>
      <c r="F21" s="372"/>
    </row>
    <row r="22" spans="1:9" ht="64.5" customHeight="1" x14ac:dyDescent="0.4">
      <c r="A22" s="364" t="s">
        <v>553</v>
      </c>
      <c r="B22" s="149" t="s">
        <v>172</v>
      </c>
      <c r="C22" s="363" t="s">
        <v>157</v>
      </c>
      <c r="D22" s="364" t="s">
        <v>170</v>
      </c>
      <c r="E22" s="369">
        <v>0.95</v>
      </c>
      <c r="F22" s="371">
        <v>0.9</v>
      </c>
    </row>
    <row r="23" spans="1:9" ht="64.5" customHeight="1" x14ac:dyDescent="0.25">
      <c r="A23" s="364"/>
      <c r="B23" s="150" t="s">
        <v>173</v>
      </c>
      <c r="C23" s="363"/>
      <c r="D23" s="364"/>
      <c r="E23" s="370"/>
      <c r="F23" s="372"/>
    </row>
    <row r="24" spans="1:9" ht="97.5" customHeight="1" x14ac:dyDescent="0.25">
      <c r="A24" s="102" t="s">
        <v>42</v>
      </c>
      <c r="B24" s="406" t="s">
        <v>81</v>
      </c>
      <c r="C24" s="407"/>
      <c r="D24" s="99" t="s">
        <v>82</v>
      </c>
      <c r="E24" s="99" t="s">
        <v>154</v>
      </c>
      <c r="F24" s="99" t="s">
        <v>229</v>
      </c>
    </row>
    <row r="25" spans="1:9" ht="91.5" customHeight="1" x14ac:dyDescent="0.4">
      <c r="A25" s="403" t="s">
        <v>554</v>
      </c>
      <c r="B25" s="151" t="s">
        <v>174</v>
      </c>
      <c r="C25" s="404" t="s">
        <v>157</v>
      </c>
      <c r="D25" s="403" t="s">
        <v>128</v>
      </c>
      <c r="E25" s="369">
        <v>0.95</v>
      </c>
      <c r="F25" s="371">
        <v>0.9</v>
      </c>
    </row>
    <row r="26" spans="1:9" ht="91.5" customHeight="1" x14ac:dyDescent="0.25">
      <c r="A26" s="403"/>
      <c r="B26" s="152" t="s">
        <v>175</v>
      </c>
      <c r="C26" s="405"/>
      <c r="D26" s="403"/>
      <c r="E26" s="370"/>
      <c r="F26" s="372"/>
    </row>
    <row r="27" spans="1:9" ht="91.5" customHeight="1" x14ac:dyDescent="0.4">
      <c r="A27" s="403" t="s">
        <v>555</v>
      </c>
      <c r="B27" s="151" t="s">
        <v>176</v>
      </c>
      <c r="C27" s="404" t="s">
        <v>157</v>
      </c>
      <c r="D27" s="403" t="s">
        <v>128</v>
      </c>
      <c r="E27" s="369">
        <v>0.85</v>
      </c>
      <c r="F27" s="371">
        <v>0.85</v>
      </c>
    </row>
    <row r="28" spans="1:9" ht="91.5" customHeight="1" x14ac:dyDescent="0.25">
      <c r="A28" s="403"/>
      <c r="B28" s="152" t="s">
        <v>177</v>
      </c>
      <c r="C28" s="405"/>
      <c r="D28" s="403"/>
      <c r="E28" s="370"/>
      <c r="F28" s="372"/>
    </row>
    <row r="29" spans="1:9" ht="128.25" hidden="1" customHeight="1" x14ac:dyDescent="0.25">
      <c r="A29" s="102" t="s">
        <v>43</v>
      </c>
      <c r="B29" s="406" t="s">
        <v>81</v>
      </c>
      <c r="C29" s="407"/>
      <c r="D29" s="99" t="s">
        <v>82</v>
      </c>
      <c r="E29" s="99" t="s">
        <v>154</v>
      </c>
      <c r="F29" s="99" t="s">
        <v>229</v>
      </c>
    </row>
    <row r="30" spans="1:9" ht="90" hidden="1" customHeight="1" x14ac:dyDescent="0.4">
      <c r="A30" s="408" t="s">
        <v>178</v>
      </c>
      <c r="B30" s="151" t="s">
        <v>179</v>
      </c>
      <c r="C30" s="404" t="s">
        <v>157</v>
      </c>
      <c r="D30" s="403" t="s">
        <v>127</v>
      </c>
      <c r="E30" s="371"/>
      <c r="F30" s="365"/>
    </row>
    <row r="31" spans="1:9" ht="90" hidden="1" customHeight="1" x14ac:dyDescent="0.25">
      <c r="A31" s="409"/>
      <c r="B31" s="153" t="s">
        <v>180</v>
      </c>
      <c r="C31" s="410"/>
      <c r="D31" s="403"/>
      <c r="E31" s="372"/>
      <c r="F31" s="366"/>
    </row>
    <row r="32" spans="1:9" ht="90" hidden="1" customHeight="1" x14ac:dyDescent="0.4">
      <c r="A32" s="403" t="s">
        <v>181</v>
      </c>
      <c r="B32" s="151" t="s">
        <v>182</v>
      </c>
      <c r="C32" s="404" t="s">
        <v>157</v>
      </c>
      <c r="D32" s="403" t="s">
        <v>127</v>
      </c>
      <c r="E32" s="371"/>
      <c r="F32" s="365"/>
    </row>
    <row r="33" spans="1:11" ht="90" hidden="1" customHeight="1" x14ac:dyDescent="0.25">
      <c r="A33" s="403"/>
      <c r="B33" s="152" t="s">
        <v>179</v>
      </c>
      <c r="C33" s="405"/>
      <c r="D33" s="403"/>
      <c r="E33" s="402"/>
      <c r="F33" s="366"/>
    </row>
    <row r="34" spans="1:11" s="195" customFormat="1" ht="90" customHeight="1" x14ac:dyDescent="0.25">
      <c r="A34" s="102" t="s">
        <v>45</v>
      </c>
      <c r="B34" s="391" t="s">
        <v>81</v>
      </c>
      <c r="C34" s="392"/>
      <c r="D34" s="99" t="s">
        <v>82</v>
      </c>
      <c r="E34" s="99" t="s">
        <v>154</v>
      </c>
      <c r="F34" s="99" t="s">
        <v>229</v>
      </c>
    </row>
    <row r="35" spans="1:11" s="195" customFormat="1" ht="90" customHeight="1" x14ac:dyDescent="0.25">
      <c r="A35" s="411" t="s">
        <v>662</v>
      </c>
      <c r="B35" s="329" t="s">
        <v>663</v>
      </c>
      <c r="C35" s="412"/>
      <c r="D35" s="413" t="s">
        <v>127</v>
      </c>
      <c r="E35" s="415">
        <v>0</v>
      </c>
      <c r="F35" s="417">
        <v>0.2</v>
      </c>
    </row>
    <row r="36" spans="1:11" s="195" customFormat="1" ht="90" customHeight="1" x14ac:dyDescent="0.25">
      <c r="A36" s="411"/>
      <c r="B36" s="329" t="s">
        <v>664</v>
      </c>
      <c r="C36" s="412"/>
      <c r="D36" s="414"/>
      <c r="E36" s="416"/>
      <c r="F36" s="418"/>
    </row>
    <row r="37" spans="1:11" s="195" customFormat="1" ht="90" customHeight="1" x14ac:dyDescent="0.25">
      <c r="A37" s="411" t="s">
        <v>665</v>
      </c>
      <c r="B37" s="329" t="s">
        <v>666</v>
      </c>
      <c r="C37" s="412"/>
      <c r="D37" s="413" t="s">
        <v>128</v>
      </c>
      <c r="E37" s="415">
        <v>0</v>
      </c>
      <c r="F37" s="417">
        <v>0.2</v>
      </c>
    </row>
    <row r="38" spans="1:11" s="195" customFormat="1" ht="90" customHeight="1" x14ac:dyDescent="0.25">
      <c r="A38" s="411"/>
      <c r="B38" s="329" t="s">
        <v>667</v>
      </c>
      <c r="C38" s="412"/>
      <c r="D38" s="414"/>
      <c r="E38" s="416"/>
      <c r="F38" s="418"/>
    </row>
    <row r="39" spans="1:11" ht="128.25" customHeight="1" x14ac:dyDescent="0.25">
      <c r="A39" s="102" t="s">
        <v>44</v>
      </c>
      <c r="B39" s="367" t="s">
        <v>81</v>
      </c>
      <c r="C39" s="368"/>
      <c r="D39" s="99" t="s">
        <v>82</v>
      </c>
      <c r="E39" s="99" t="s">
        <v>154</v>
      </c>
      <c r="F39" s="99" t="s">
        <v>229</v>
      </c>
    </row>
    <row r="40" spans="1:11" ht="101.25" customHeight="1" x14ac:dyDescent="0.25">
      <c r="A40" s="396" t="s">
        <v>556</v>
      </c>
      <c r="B40" s="154" t="s">
        <v>183</v>
      </c>
      <c r="C40" s="397" t="s">
        <v>157</v>
      </c>
      <c r="D40" s="396" t="s">
        <v>127</v>
      </c>
      <c r="E40" s="369">
        <v>0.45</v>
      </c>
      <c r="F40" s="371">
        <v>0.5</v>
      </c>
    </row>
    <row r="41" spans="1:11" ht="101.25" customHeight="1" x14ac:dyDescent="0.25">
      <c r="A41" s="396"/>
      <c r="B41" s="155" t="s">
        <v>184</v>
      </c>
      <c r="C41" s="398"/>
      <c r="D41" s="396"/>
      <c r="E41" s="370"/>
      <c r="F41" s="372"/>
    </row>
    <row r="42" spans="1:11" ht="101.25" customHeight="1" x14ac:dyDescent="0.25">
      <c r="A42" s="396" t="s">
        <v>557</v>
      </c>
      <c r="B42" s="156" t="s">
        <v>185</v>
      </c>
      <c r="C42" s="399" t="s">
        <v>157</v>
      </c>
      <c r="D42" s="396" t="s">
        <v>127</v>
      </c>
      <c r="E42" s="369">
        <v>0.4</v>
      </c>
      <c r="F42" s="371">
        <v>0.45</v>
      </c>
    </row>
    <row r="43" spans="1:11" ht="101.25" customHeight="1" x14ac:dyDescent="0.25">
      <c r="A43" s="396"/>
      <c r="B43" s="157" t="s">
        <v>186</v>
      </c>
      <c r="C43" s="400"/>
      <c r="D43" s="396"/>
      <c r="E43" s="401"/>
      <c r="F43" s="402"/>
    </row>
    <row r="44" spans="1:11" ht="64.5" hidden="1" customHeight="1" x14ac:dyDescent="0.25">
      <c r="A44" s="102" t="s">
        <v>45</v>
      </c>
      <c r="B44" s="391" t="s">
        <v>81</v>
      </c>
      <c r="C44" s="392"/>
      <c r="D44" s="99" t="s">
        <v>82</v>
      </c>
      <c r="E44" s="99" t="s">
        <v>154</v>
      </c>
      <c r="F44" s="99" t="s">
        <v>229</v>
      </c>
      <c r="G44" s="361" t="s">
        <v>328</v>
      </c>
      <c r="H44" s="361"/>
      <c r="I44" s="361"/>
      <c r="J44" s="361"/>
      <c r="K44" s="361"/>
    </row>
    <row r="45" spans="1:11" ht="100.5" hidden="1" customHeight="1" x14ac:dyDescent="0.25">
      <c r="A45" s="364" t="s">
        <v>187</v>
      </c>
      <c r="B45" s="158" t="s">
        <v>188</v>
      </c>
      <c r="C45" s="363" t="s">
        <v>189</v>
      </c>
      <c r="D45" s="393" t="s">
        <v>127</v>
      </c>
      <c r="E45" s="395"/>
      <c r="F45" s="365"/>
    </row>
    <row r="46" spans="1:11" ht="100.5" hidden="1" customHeight="1" x14ac:dyDescent="0.25">
      <c r="A46" s="364"/>
      <c r="B46" s="158" t="s">
        <v>190</v>
      </c>
      <c r="C46" s="363"/>
      <c r="D46" s="394"/>
      <c r="E46" s="366"/>
      <c r="F46" s="366"/>
    </row>
    <row r="47" spans="1:11" ht="100.5" hidden="1" customHeight="1" x14ac:dyDescent="0.25">
      <c r="A47" s="364" t="s">
        <v>191</v>
      </c>
      <c r="B47" s="158" t="s">
        <v>192</v>
      </c>
      <c r="C47" s="363" t="s">
        <v>157</v>
      </c>
      <c r="D47" s="388" t="s">
        <v>127</v>
      </c>
      <c r="E47" s="365"/>
      <c r="F47" s="365"/>
    </row>
    <row r="48" spans="1:11" ht="100.5" hidden="1" customHeight="1" x14ac:dyDescent="0.25">
      <c r="A48" s="364"/>
      <c r="B48" s="158" t="s">
        <v>193</v>
      </c>
      <c r="C48" s="363"/>
      <c r="D48" s="389"/>
      <c r="E48" s="366"/>
      <c r="F48" s="390"/>
    </row>
    <row r="49" spans="1:11" ht="74.25" customHeight="1" x14ac:dyDescent="0.25">
      <c r="A49" s="102" t="s">
        <v>46</v>
      </c>
      <c r="B49" s="367" t="s">
        <v>81</v>
      </c>
      <c r="C49" s="377"/>
      <c r="D49" s="99" t="s">
        <v>82</v>
      </c>
      <c r="E49" s="99" t="s">
        <v>154</v>
      </c>
      <c r="F49" s="99" t="s">
        <v>229</v>
      </c>
      <c r="G49" s="361" t="s">
        <v>328</v>
      </c>
      <c r="H49" s="361"/>
      <c r="I49" s="361"/>
      <c r="J49" s="361"/>
      <c r="K49" s="361"/>
    </row>
    <row r="50" spans="1:11" ht="74.25" customHeight="1" x14ac:dyDescent="0.25">
      <c r="A50" s="159" t="s">
        <v>558</v>
      </c>
      <c r="B50" s="362" t="s">
        <v>194</v>
      </c>
      <c r="C50" s="362"/>
      <c r="D50" s="160" t="s">
        <v>164</v>
      </c>
      <c r="E50" s="307">
        <v>3000</v>
      </c>
      <c r="F50" s="204">
        <v>4000</v>
      </c>
      <c r="G50" s="595">
        <v>5653</v>
      </c>
      <c r="H50" s="595">
        <v>4000</v>
      </c>
    </row>
    <row r="51" spans="1:11" ht="125.25" customHeight="1" x14ac:dyDescent="0.4">
      <c r="A51" s="362" t="s">
        <v>559</v>
      </c>
      <c r="B51" s="149" t="s">
        <v>195</v>
      </c>
      <c r="C51" s="363" t="s">
        <v>157</v>
      </c>
      <c r="D51" s="386" t="s">
        <v>128</v>
      </c>
      <c r="E51" s="369">
        <v>0.45</v>
      </c>
      <c r="F51" s="371">
        <v>0.5</v>
      </c>
    </row>
    <row r="52" spans="1:11" ht="90" customHeight="1" x14ac:dyDescent="0.25">
      <c r="A52" s="362"/>
      <c r="B52" s="150" t="s">
        <v>196</v>
      </c>
      <c r="C52" s="363"/>
      <c r="D52" s="387"/>
      <c r="E52" s="370"/>
      <c r="F52" s="372"/>
    </row>
    <row r="53" spans="1:11" ht="49.5" customHeight="1" x14ac:dyDescent="0.4">
      <c r="A53" s="362" t="s">
        <v>560</v>
      </c>
      <c r="B53" s="149" t="s">
        <v>197</v>
      </c>
      <c r="C53" s="363" t="s">
        <v>157</v>
      </c>
      <c r="D53" s="386" t="s">
        <v>128</v>
      </c>
      <c r="E53" s="369">
        <v>0.6</v>
      </c>
      <c r="F53" s="371">
        <v>0.65</v>
      </c>
    </row>
    <row r="54" spans="1:11" ht="90" customHeight="1" x14ac:dyDescent="0.25">
      <c r="A54" s="362"/>
      <c r="B54" s="158" t="s">
        <v>198</v>
      </c>
      <c r="C54" s="363"/>
      <c r="D54" s="387"/>
      <c r="E54" s="370"/>
      <c r="F54" s="372"/>
    </row>
    <row r="55" spans="1:11" ht="51" hidden="1" customHeight="1" x14ac:dyDescent="0.25">
      <c r="A55" s="102" t="s">
        <v>47</v>
      </c>
      <c r="B55" s="367" t="s">
        <v>81</v>
      </c>
      <c r="C55" s="377"/>
      <c r="D55" s="99" t="s">
        <v>82</v>
      </c>
      <c r="E55" s="99" t="s">
        <v>154</v>
      </c>
      <c r="F55" s="99" t="s">
        <v>229</v>
      </c>
    </row>
    <row r="56" spans="1:11" ht="69" hidden="1" customHeight="1" x14ac:dyDescent="0.25">
      <c r="A56" s="373" t="s">
        <v>199</v>
      </c>
      <c r="B56" s="161" t="s">
        <v>200</v>
      </c>
      <c r="C56" s="382" t="s">
        <v>157</v>
      </c>
      <c r="D56" s="383" t="s">
        <v>127</v>
      </c>
      <c r="E56" s="365"/>
      <c r="F56" s="365"/>
    </row>
    <row r="57" spans="1:11" ht="69" hidden="1" customHeight="1" x14ac:dyDescent="0.25">
      <c r="A57" s="373"/>
      <c r="B57" s="161" t="s">
        <v>201</v>
      </c>
      <c r="C57" s="382"/>
      <c r="D57" s="383"/>
      <c r="E57" s="366"/>
      <c r="F57" s="366"/>
    </row>
    <row r="58" spans="1:11" ht="69" hidden="1" customHeight="1" x14ac:dyDescent="0.25">
      <c r="A58" s="384" t="s">
        <v>230</v>
      </c>
      <c r="B58" s="162" t="s">
        <v>202</v>
      </c>
      <c r="C58" s="385" t="s">
        <v>157</v>
      </c>
      <c r="D58" s="384" t="s">
        <v>127</v>
      </c>
      <c r="E58" s="365"/>
      <c r="F58" s="365"/>
    </row>
    <row r="59" spans="1:11" ht="69" hidden="1" customHeight="1" x14ac:dyDescent="0.25">
      <c r="A59" s="384"/>
      <c r="B59" s="162" t="s">
        <v>203</v>
      </c>
      <c r="C59" s="385"/>
      <c r="D59" s="384"/>
      <c r="E59" s="366"/>
      <c r="F59" s="366"/>
    </row>
    <row r="60" spans="1:11" ht="69" customHeight="1" x14ac:dyDescent="0.25">
      <c r="A60" s="102" t="s">
        <v>48</v>
      </c>
      <c r="B60" s="367" t="s">
        <v>81</v>
      </c>
      <c r="C60" s="377"/>
      <c r="D60" s="99" t="s">
        <v>82</v>
      </c>
      <c r="E60" s="99" t="s">
        <v>154</v>
      </c>
      <c r="F60" s="99" t="s">
        <v>229</v>
      </c>
    </row>
    <row r="61" spans="1:11" ht="113.25" customHeight="1" x14ac:dyDescent="0.25">
      <c r="A61" s="159" t="s">
        <v>561</v>
      </c>
      <c r="B61" s="158" t="s">
        <v>204</v>
      </c>
      <c r="C61" s="163"/>
      <c r="D61" s="164" t="s">
        <v>128</v>
      </c>
      <c r="E61" s="306">
        <v>2.48</v>
      </c>
      <c r="F61" s="222">
        <v>2.48</v>
      </c>
    </row>
    <row r="62" spans="1:11" ht="129" hidden="1" customHeight="1" x14ac:dyDescent="0.4">
      <c r="A62" s="159" t="s">
        <v>205</v>
      </c>
      <c r="B62" s="158" t="s">
        <v>206</v>
      </c>
      <c r="C62" s="163" t="s">
        <v>157</v>
      </c>
      <c r="D62" s="164" t="s">
        <v>128</v>
      </c>
      <c r="E62" s="165"/>
      <c r="F62" s="166"/>
    </row>
    <row r="63" spans="1:11" ht="74.25" customHeight="1" x14ac:dyDescent="0.25">
      <c r="A63" s="102" t="s">
        <v>49</v>
      </c>
      <c r="B63" s="367" t="s">
        <v>81</v>
      </c>
      <c r="C63" s="377"/>
      <c r="D63" s="99" t="s">
        <v>82</v>
      </c>
      <c r="E63" s="99" t="s">
        <v>154</v>
      </c>
      <c r="F63" s="99" t="s">
        <v>229</v>
      </c>
    </row>
    <row r="64" spans="1:11" ht="68.25" customHeight="1" x14ac:dyDescent="0.4">
      <c r="A64" s="362" t="s">
        <v>562</v>
      </c>
      <c r="B64" s="373" t="s">
        <v>207</v>
      </c>
      <c r="C64" s="373"/>
      <c r="D64" s="364" t="s">
        <v>208</v>
      </c>
      <c r="E64" s="381">
        <v>1652</v>
      </c>
      <c r="F64" s="381">
        <v>1546</v>
      </c>
    </row>
    <row r="65" spans="1:7" ht="68.25" customHeight="1" x14ac:dyDescent="0.25">
      <c r="A65" s="362"/>
      <c r="B65" s="376" t="s">
        <v>209</v>
      </c>
      <c r="C65" s="376"/>
      <c r="D65" s="364"/>
      <c r="E65" s="370"/>
      <c r="F65" s="370"/>
    </row>
    <row r="66" spans="1:7" ht="68.25" customHeight="1" x14ac:dyDescent="0.25">
      <c r="A66" s="362" t="s">
        <v>563</v>
      </c>
      <c r="B66" s="158" t="s">
        <v>210</v>
      </c>
      <c r="C66" s="363" t="s">
        <v>157</v>
      </c>
      <c r="D66" s="364" t="s">
        <v>208</v>
      </c>
      <c r="E66" s="380">
        <v>0.56530000000000002</v>
      </c>
      <c r="F66" s="380">
        <v>0.56799999999999995</v>
      </c>
      <c r="G66" s="359"/>
    </row>
    <row r="67" spans="1:7" ht="68.25" customHeight="1" x14ac:dyDescent="0.25">
      <c r="A67" s="362"/>
      <c r="B67" s="158" t="s">
        <v>211</v>
      </c>
      <c r="C67" s="363"/>
      <c r="D67" s="364"/>
      <c r="E67" s="370"/>
      <c r="F67" s="370"/>
      <c r="G67" s="360"/>
    </row>
    <row r="68" spans="1:7" ht="68.25" customHeight="1" x14ac:dyDescent="0.25">
      <c r="A68" s="362" t="s">
        <v>564</v>
      </c>
      <c r="B68" s="364" t="s">
        <v>212</v>
      </c>
      <c r="C68" s="364"/>
      <c r="D68" s="364" t="s">
        <v>208</v>
      </c>
      <c r="E68" s="381">
        <v>6</v>
      </c>
      <c r="F68" s="381">
        <v>10</v>
      </c>
    </row>
    <row r="69" spans="1:7" ht="68.25" customHeight="1" x14ac:dyDescent="0.25">
      <c r="A69" s="362"/>
      <c r="B69" s="364" t="s">
        <v>213</v>
      </c>
      <c r="C69" s="364"/>
      <c r="D69" s="364"/>
      <c r="E69" s="370"/>
      <c r="F69" s="370"/>
    </row>
    <row r="70" spans="1:7" ht="68.25" customHeight="1" x14ac:dyDescent="0.25">
      <c r="A70" s="362" t="s">
        <v>565</v>
      </c>
      <c r="B70" s="158" t="s">
        <v>214</v>
      </c>
      <c r="C70" s="363" t="s">
        <v>157</v>
      </c>
      <c r="D70" s="364" t="s">
        <v>208</v>
      </c>
      <c r="E70" s="378">
        <v>0.23200000000000001</v>
      </c>
      <c r="F70" s="378">
        <v>0.19800000000000001</v>
      </c>
    </row>
    <row r="71" spans="1:7" ht="68.25" customHeight="1" x14ac:dyDescent="0.25">
      <c r="A71" s="362"/>
      <c r="B71" s="158" t="s">
        <v>215</v>
      </c>
      <c r="C71" s="363"/>
      <c r="D71" s="364"/>
      <c r="E71" s="379"/>
      <c r="F71" s="379"/>
    </row>
    <row r="72" spans="1:7" ht="68.25" customHeight="1" x14ac:dyDescent="0.25">
      <c r="A72" s="362" t="s">
        <v>566</v>
      </c>
      <c r="B72" s="158" t="s">
        <v>216</v>
      </c>
      <c r="C72" s="363" t="s">
        <v>157</v>
      </c>
      <c r="D72" s="364" t="s">
        <v>208</v>
      </c>
      <c r="E72" s="380">
        <v>0.45700000000000002</v>
      </c>
      <c r="F72" s="378">
        <v>0.4</v>
      </c>
    </row>
    <row r="73" spans="1:7" ht="68.25" customHeight="1" x14ac:dyDescent="0.25">
      <c r="A73" s="362"/>
      <c r="B73" s="158" t="s">
        <v>217</v>
      </c>
      <c r="C73" s="363"/>
      <c r="D73" s="364"/>
      <c r="E73" s="370"/>
      <c r="F73" s="379"/>
    </row>
    <row r="74" spans="1:7" ht="76.5" hidden="1" customHeight="1" x14ac:dyDescent="0.25">
      <c r="A74" s="102" t="s">
        <v>50</v>
      </c>
      <c r="B74" s="367" t="s">
        <v>81</v>
      </c>
      <c r="C74" s="377"/>
      <c r="D74" s="99" t="s">
        <v>82</v>
      </c>
      <c r="E74" s="99" t="s">
        <v>154</v>
      </c>
      <c r="F74" s="99" t="s">
        <v>229</v>
      </c>
    </row>
    <row r="75" spans="1:7" ht="59.25" hidden="1" customHeight="1" x14ac:dyDescent="0.25">
      <c r="A75" s="362" t="s">
        <v>231</v>
      </c>
      <c r="B75" s="158" t="s">
        <v>218</v>
      </c>
      <c r="C75" s="363" t="s">
        <v>157</v>
      </c>
      <c r="D75" s="364" t="s">
        <v>208</v>
      </c>
      <c r="E75" s="365"/>
      <c r="F75" s="365"/>
    </row>
    <row r="76" spans="1:7" ht="83.25" hidden="1" customHeight="1" x14ac:dyDescent="0.25">
      <c r="A76" s="362"/>
      <c r="B76" s="158" t="s">
        <v>219</v>
      </c>
      <c r="C76" s="363"/>
      <c r="D76" s="364"/>
      <c r="E76" s="366"/>
      <c r="F76" s="366"/>
    </row>
    <row r="77" spans="1:7" ht="83.25" customHeight="1" x14ac:dyDescent="0.25">
      <c r="A77" s="102" t="s">
        <v>51</v>
      </c>
      <c r="B77" s="367" t="s">
        <v>81</v>
      </c>
      <c r="C77" s="368"/>
      <c r="D77" s="99" t="s">
        <v>82</v>
      </c>
      <c r="E77" s="99" t="s">
        <v>154</v>
      </c>
      <c r="F77" s="99" t="s">
        <v>229</v>
      </c>
    </row>
    <row r="78" spans="1:7" ht="87" customHeight="1" x14ac:dyDescent="0.4">
      <c r="A78" s="362" t="s">
        <v>567</v>
      </c>
      <c r="B78" s="373" t="s">
        <v>220</v>
      </c>
      <c r="C78" s="373"/>
      <c r="D78" s="364" t="s">
        <v>127</v>
      </c>
      <c r="E78" s="374">
        <v>20</v>
      </c>
      <c r="F78" s="374">
        <v>25</v>
      </c>
    </row>
    <row r="79" spans="1:7" ht="87" customHeight="1" x14ac:dyDescent="0.25">
      <c r="A79" s="362"/>
      <c r="B79" s="376" t="s">
        <v>221</v>
      </c>
      <c r="C79" s="376"/>
      <c r="D79" s="364"/>
      <c r="E79" s="375"/>
      <c r="F79" s="375"/>
    </row>
    <row r="80" spans="1:7" ht="26.25" x14ac:dyDescent="0.25">
      <c r="A80" s="102" t="s">
        <v>52</v>
      </c>
      <c r="B80" s="367" t="s">
        <v>81</v>
      </c>
      <c r="C80" s="368"/>
      <c r="D80" s="99" t="s">
        <v>82</v>
      </c>
      <c r="E80" s="99" t="s">
        <v>154</v>
      </c>
      <c r="F80" s="99" t="s">
        <v>229</v>
      </c>
    </row>
    <row r="81" spans="1:7" ht="88.5" customHeight="1" x14ac:dyDescent="0.4">
      <c r="A81" s="362" t="s">
        <v>568</v>
      </c>
      <c r="B81" s="149" t="s">
        <v>222</v>
      </c>
      <c r="C81" s="363" t="s">
        <v>157</v>
      </c>
      <c r="D81" s="364" t="s">
        <v>127</v>
      </c>
      <c r="E81" s="369">
        <v>0.9</v>
      </c>
      <c r="F81" s="371">
        <v>0.9</v>
      </c>
    </row>
    <row r="82" spans="1:7" ht="88.5" customHeight="1" x14ac:dyDescent="0.25">
      <c r="A82" s="362"/>
      <c r="B82" s="150" t="s">
        <v>223</v>
      </c>
      <c r="C82" s="363"/>
      <c r="D82" s="364"/>
      <c r="E82" s="370"/>
      <c r="F82" s="372"/>
    </row>
    <row r="83" spans="1:7" ht="104.25" customHeight="1" x14ac:dyDescent="0.25">
      <c r="A83" s="102" t="s">
        <v>53</v>
      </c>
      <c r="B83" s="367" t="s">
        <v>81</v>
      </c>
      <c r="C83" s="368"/>
      <c r="D83" s="99" t="s">
        <v>82</v>
      </c>
      <c r="E83" s="99" t="s">
        <v>154</v>
      </c>
      <c r="F83" s="99" t="s">
        <v>229</v>
      </c>
    </row>
    <row r="84" spans="1:7" ht="85.5" customHeight="1" x14ac:dyDescent="0.4">
      <c r="A84" s="362" t="s">
        <v>569</v>
      </c>
      <c r="B84" s="149" t="s">
        <v>224</v>
      </c>
      <c r="C84" s="363" t="s">
        <v>157</v>
      </c>
      <c r="D84" s="364" t="s">
        <v>208</v>
      </c>
      <c r="E84" s="369">
        <v>0.55000000000000004</v>
      </c>
      <c r="F84" s="371">
        <v>0.6</v>
      </c>
    </row>
    <row r="85" spans="1:7" ht="85.5" customHeight="1" x14ac:dyDescent="0.25">
      <c r="A85" s="362"/>
      <c r="B85" s="158" t="s">
        <v>225</v>
      </c>
      <c r="C85" s="363"/>
      <c r="D85" s="364"/>
      <c r="E85" s="370"/>
      <c r="F85" s="372"/>
    </row>
    <row r="86" spans="1:7" ht="85.5" hidden="1" customHeight="1" x14ac:dyDescent="0.25">
      <c r="A86" s="362" t="s">
        <v>232</v>
      </c>
      <c r="B86" s="158" t="s">
        <v>226</v>
      </c>
      <c r="C86" s="363" t="s">
        <v>157</v>
      </c>
      <c r="D86" s="364" t="s">
        <v>208</v>
      </c>
      <c r="E86" s="365"/>
      <c r="F86" s="365"/>
    </row>
    <row r="87" spans="1:7" ht="85.5" hidden="1" customHeight="1" x14ac:dyDescent="0.25">
      <c r="A87" s="362"/>
      <c r="B87" s="158" t="s">
        <v>227</v>
      </c>
      <c r="C87" s="363"/>
      <c r="D87" s="364"/>
      <c r="E87" s="366"/>
      <c r="F87" s="366"/>
    </row>
    <row r="91" spans="1:7" ht="39" customHeight="1" x14ac:dyDescent="0.3">
      <c r="A91" s="428" t="s">
        <v>573</v>
      </c>
      <c r="B91" s="428"/>
      <c r="C91" s="428"/>
      <c r="D91" s="428"/>
      <c r="E91" s="428"/>
      <c r="F91" s="428"/>
    </row>
    <row r="92" spans="1:7" ht="42" customHeight="1" x14ac:dyDescent="0.3">
      <c r="A92" s="305" t="s">
        <v>660</v>
      </c>
      <c r="B92" s="91"/>
      <c r="C92" s="9"/>
      <c r="D92" s="91"/>
      <c r="E92" s="9"/>
      <c r="F92" s="9"/>
      <c r="G92" s="9"/>
    </row>
    <row r="93" spans="1:7" ht="51" customHeight="1" x14ac:dyDescent="0.25">
      <c r="A93" s="327" t="s">
        <v>669</v>
      </c>
      <c r="B93" s="91"/>
      <c r="C93" s="9"/>
      <c r="D93" s="91"/>
      <c r="E93" s="9"/>
      <c r="F93" s="9"/>
      <c r="G93" s="9"/>
    </row>
    <row r="94" spans="1:7" ht="19.5" x14ac:dyDescent="0.3">
      <c r="A94" s="305" t="s">
        <v>655</v>
      </c>
      <c r="B94" s="91"/>
      <c r="C94" s="9"/>
      <c r="D94" s="91"/>
      <c r="E94" s="9"/>
      <c r="F94" s="9"/>
      <c r="G94" s="9"/>
    </row>
    <row r="95" spans="1:7" ht="33" customHeight="1" x14ac:dyDescent="0.3">
      <c r="A95" s="328" t="s">
        <v>661</v>
      </c>
      <c r="B95" s="91"/>
      <c r="C95" s="9"/>
      <c r="D95" s="91"/>
      <c r="E95" s="9"/>
      <c r="F95" s="9"/>
      <c r="G95" s="9"/>
    </row>
    <row r="96" spans="1:7" ht="46.5" customHeight="1" x14ac:dyDescent="0.3">
      <c r="A96" s="305"/>
      <c r="B96" s="91"/>
      <c r="C96" s="9"/>
      <c r="D96" s="91"/>
      <c r="E96" s="9"/>
      <c r="F96" s="9"/>
      <c r="G96" s="9"/>
    </row>
  </sheetData>
  <mergeCells count="186">
    <mergeCell ref="A91:F91"/>
    <mergeCell ref="H16:I17"/>
    <mergeCell ref="A10:F10"/>
    <mergeCell ref="B11:C11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22:A23"/>
    <mergeCell ref="C22:C23"/>
    <mergeCell ref="D22:D23"/>
    <mergeCell ref="E22:E23"/>
    <mergeCell ref="F22:F23"/>
    <mergeCell ref="A2:F2"/>
    <mergeCell ref="A3:F3"/>
    <mergeCell ref="A4:F4"/>
    <mergeCell ref="A5:F5"/>
    <mergeCell ref="B7:C7"/>
    <mergeCell ref="A8:A9"/>
    <mergeCell ref="C8:C9"/>
    <mergeCell ref="D8:D9"/>
    <mergeCell ref="E8:E9"/>
    <mergeCell ref="F8:F9"/>
    <mergeCell ref="B24:C24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32:A33"/>
    <mergeCell ref="C32:C33"/>
    <mergeCell ref="D32:D33"/>
    <mergeCell ref="E32:E33"/>
    <mergeCell ref="F32:F33"/>
    <mergeCell ref="B39:C39"/>
    <mergeCell ref="B29:C29"/>
    <mergeCell ref="A30:A31"/>
    <mergeCell ref="C30:C31"/>
    <mergeCell ref="D30:D31"/>
    <mergeCell ref="E30:E31"/>
    <mergeCell ref="F30:F31"/>
    <mergeCell ref="B34:C34"/>
    <mergeCell ref="A37:A38"/>
    <mergeCell ref="C37:C38"/>
    <mergeCell ref="D37:D38"/>
    <mergeCell ref="E37:E38"/>
    <mergeCell ref="F37:F38"/>
    <mergeCell ref="A35:A36"/>
    <mergeCell ref="C35:C36"/>
    <mergeCell ref="D35:D36"/>
    <mergeCell ref="E35:E36"/>
    <mergeCell ref="F35:F36"/>
    <mergeCell ref="B44:C44"/>
    <mergeCell ref="A45:A46"/>
    <mergeCell ref="C45:C46"/>
    <mergeCell ref="D45:D46"/>
    <mergeCell ref="E45:E46"/>
    <mergeCell ref="F45:F46"/>
    <mergeCell ref="A40:A41"/>
    <mergeCell ref="C40:C41"/>
    <mergeCell ref="D40:D41"/>
    <mergeCell ref="E40:E41"/>
    <mergeCell ref="F40:F41"/>
    <mergeCell ref="A42:A43"/>
    <mergeCell ref="C42:C43"/>
    <mergeCell ref="D42:D43"/>
    <mergeCell ref="E42:E43"/>
    <mergeCell ref="F42:F43"/>
    <mergeCell ref="B50:C50"/>
    <mergeCell ref="A51:A52"/>
    <mergeCell ref="C51:C52"/>
    <mergeCell ref="D51:D52"/>
    <mergeCell ref="E51:E52"/>
    <mergeCell ref="F51:F52"/>
    <mergeCell ref="A47:A48"/>
    <mergeCell ref="C47:C48"/>
    <mergeCell ref="D47:D48"/>
    <mergeCell ref="E47:E48"/>
    <mergeCell ref="F47:F48"/>
    <mergeCell ref="B49:C49"/>
    <mergeCell ref="F56:F57"/>
    <mergeCell ref="A58:A59"/>
    <mergeCell ref="C58:C59"/>
    <mergeCell ref="D58:D59"/>
    <mergeCell ref="E58:E59"/>
    <mergeCell ref="F58:F59"/>
    <mergeCell ref="A53:A54"/>
    <mergeCell ref="C53:C54"/>
    <mergeCell ref="D53:D54"/>
    <mergeCell ref="E53:E54"/>
    <mergeCell ref="F53:F54"/>
    <mergeCell ref="B55:C55"/>
    <mergeCell ref="B60:C60"/>
    <mergeCell ref="B63:C63"/>
    <mergeCell ref="A64:A65"/>
    <mergeCell ref="B64:C64"/>
    <mergeCell ref="D64:D65"/>
    <mergeCell ref="E64:E65"/>
    <mergeCell ref="A56:A57"/>
    <mergeCell ref="C56:C57"/>
    <mergeCell ref="D56:D57"/>
    <mergeCell ref="E56:E57"/>
    <mergeCell ref="A68:A69"/>
    <mergeCell ref="B68:C68"/>
    <mergeCell ref="D68:D69"/>
    <mergeCell ref="E68:E69"/>
    <mergeCell ref="F68:F69"/>
    <mergeCell ref="B69:C69"/>
    <mergeCell ref="F64:F65"/>
    <mergeCell ref="B65:C65"/>
    <mergeCell ref="A66:A67"/>
    <mergeCell ref="C66:C67"/>
    <mergeCell ref="D66:D67"/>
    <mergeCell ref="E66:E67"/>
    <mergeCell ref="F66:F67"/>
    <mergeCell ref="A70:A71"/>
    <mergeCell ref="C70:C71"/>
    <mergeCell ref="D70:D71"/>
    <mergeCell ref="E70:E71"/>
    <mergeCell ref="F70:F71"/>
    <mergeCell ref="A72:A73"/>
    <mergeCell ref="C72:C73"/>
    <mergeCell ref="D72:D73"/>
    <mergeCell ref="E72:E73"/>
    <mergeCell ref="F72:F73"/>
    <mergeCell ref="B78:C78"/>
    <mergeCell ref="D78:D79"/>
    <mergeCell ref="E78:E79"/>
    <mergeCell ref="F78:F79"/>
    <mergeCell ref="B79:C79"/>
    <mergeCell ref="B74:C74"/>
    <mergeCell ref="A75:A76"/>
    <mergeCell ref="C75:C76"/>
    <mergeCell ref="D75:D76"/>
    <mergeCell ref="E75:E76"/>
    <mergeCell ref="F75:F76"/>
    <mergeCell ref="G16:G17"/>
    <mergeCell ref="G66:G67"/>
    <mergeCell ref="G11:K11"/>
    <mergeCell ref="G44:K44"/>
    <mergeCell ref="G49:K49"/>
    <mergeCell ref="A86:A87"/>
    <mergeCell ref="C86:C87"/>
    <mergeCell ref="D86:D87"/>
    <mergeCell ref="E86:E87"/>
    <mergeCell ref="F86:F87"/>
    <mergeCell ref="B83:C83"/>
    <mergeCell ref="A84:A85"/>
    <mergeCell ref="C84:C85"/>
    <mergeCell ref="D84:D85"/>
    <mergeCell ref="E84:E85"/>
    <mergeCell ref="F84:F85"/>
    <mergeCell ref="B80:C80"/>
    <mergeCell ref="A81:A82"/>
    <mergeCell ref="C81:C82"/>
    <mergeCell ref="D81:D82"/>
    <mergeCell ref="E81:E82"/>
    <mergeCell ref="F81:F82"/>
    <mergeCell ref="B77:C77"/>
    <mergeCell ref="A78:A7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92D050"/>
    <pageSetUpPr fitToPage="1"/>
  </sheetPr>
  <dimension ref="A2:AJ36"/>
  <sheetViews>
    <sheetView showGridLines="0" topLeftCell="F7" zoomScale="40" zoomScaleNormal="40" zoomScaleSheetLayoutView="80" workbookViewId="0">
      <selection activeCell="J10" sqref="J10:J24"/>
    </sheetView>
  </sheetViews>
  <sheetFormatPr defaultColWidth="9.140625" defaultRowHeight="26.25" x14ac:dyDescent="0.4"/>
  <cols>
    <col min="1" max="1" width="33.42578125" style="1" customWidth="1"/>
    <col min="2" max="2" width="10.42578125" style="1" customWidth="1"/>
    <col min="3" max="3" width="10.5703125" style="1" customWidth="1"/>
    <col min="4" max="4" width="78.28515625" style="1" customWidth="1"/>
    <col min="5" max="5" width="56.140625" style="1" customWidth="1"/>
    <col min="6" max="6" width="48.42578125" style="1" customWidth="1"/>
    <col min="7" max="7" width="54" style="1" customWidth="1"/>
    <col min="8" max="8" width="50.140625" style="1" customWidth="1"/>
    <col min="9" max="9" width="28.28515625" style="1" customWidth="1"/>
    <col min="10" max="10" width="29" style="1" customWidth="1"/>
    <col min="11" max="11" width="28.7109375" style="1" customWidth="1"/>
    <col min="12" max="12" width="27.28515625" style="1" customWidth="1"/>
    <col min="13" max="13" width="24.28515625" style="1" customWidth="1"/>
    <col min="14" max="14" width="23" style="1" customWidth="1"/>
    <col min="15" max="15" width="15.5703125" style="1" hidden="1" customWidth="1"/>
    <col min="16" max="16" width="26" style="1" hidden="1" customWidth="1"/>
    <col min="17" max="17" width="24.85546875" style="1" hidden="1" customWidth="1"/>
    <col min="18" max="19" width="27.28515625" style="1" bestFit="1" customWidth="1"/>
    <col min="20" max="20" width="10.5703125" style="1" bestFit="1" customWidth="1"/>
    <col min="21" max="21" width="0" style="1" hidden="1" customWidth="1"/>
    <col min="22" max="31" width="0" style="170" hidden="1" customWidth="1"/>
    <col min="32" max="34" width="0" style="1" hidden="1" customWidth="1"/>
    <col min="35" max="35" width="42" style="324" customWidth="1"/>
    <col min="36" max="36" width="23.7109375" style="47" bestFit="1" customWidth="1"/>
    <col min="37" max="16384" width="9.140625" style="1"/>
  </cols>
  <sheetData>
    <row r="2" spans="1:36" ht="86.25" customHeight="1" x14ac:dyDescent="0.4"/>
    <row r="3" spans="1:36" ht="82.5" customHeight="1" x14ac:dyDescent="0.4">
      <c r="A3" s="437" t="s">
        <v>330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36" s="3" customFormat="1" ht="27" customHeight="1" x14ac:dyDescent="0.25">
      <c r="A4" s="439" t="str">
        <f>'Indicadores e Metas'!A3:F3</f>
        <v>CAU/AP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I4" s="325"/>
      <c r="AJ4" s="169"/>
    </row>
    <row r="5" spans="1:36" s="3" customFormat="1" ht="27" customHeight="1" x14ac:dyDescent="0.25">
      <c r="A5" s="439" t="s">
        <v>250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I5" s="325"/>
      <c r="AJ5" s="169"/>
    </row>
    <row r="6" spans="1:36" s="32" customFormat="1" ht="32.25" customHeight="1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I6" s="58"/>
    </row>
    <row r="7" spans="1:36" s="3" customFormat="1" x14ac:dyDescent="0.35">
      <c r="A7" s="444" t="s">
        <v>103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 t="s">
        <v>37</v>
      </c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I7" s="325"/>
      <c r="AJ7" s="169"/>
    </row>
    <row r="8" spans="1:36" s="3" customFormat="1" ht="39" customHeight="1" x14ac:dyDescent="0.4">
      <c r="A8" s="442" t="s">
        <v>17</v>
      </c>
      <c r="B8" s="440" t="s">
        <v>358</v>
      </c>
      <c r="C8" s="440" t="s">
        <v>56</v>
      </c>
      <c r="D8" s="440" t="s">
        <v>18</v>
      </c>
      <c r="E8" s="440" t="s">
        <v>76</v>
      </c>
      <c r="F8" s="440" t="s">
        <v>55</v>
      </c>
      <c r="G8" s="451" t="s">
        <v>342</v>
      </c>
      <c r="H8" s="438" t="s">
        <v>106</v>
      </c>
      <c r="I8" s="440" t="s">
        <v>333</v>
      </c>
      <c r="J8" s="440" t="s">
        <v>332</v>
      </c>
      <c r="K8" s="440" t="s">
        <v>331</v>
      </c>
      <c r="L8" s="440" t="s">
        <v>98</v>
      </c>
      <c r="M8" s="440" t="s">
        <v>343</v>
      </c>
      <c r="N8" s="441"/>
      <c r="U8" s="175"/>
      <c r="V8" s="176" t="s">
        <v>233</v>
      </c>
      <c r="W8" s="169"/>
      <c r="X8" s="169"/>
      <c r="Y8" s="169"/>
      <c r="Z8" s="169"/>
      <c r="AA8" s="169"/>
      <c r="AB8" s="175"/>
      <c r="AC8" s="175"/>
      <c r="AD8" s="175"/>
      <c r="AE8" s="175"/>
      <c r="AI8" s="325"/>
      <c r="AJ8" s="169"/>
    </row>
    <row r="9" spans="1:36" s="3" customFormat="1" ht="74.25" customHeight="1" x14ac:dyDescent="0.4">
      <c r="A9" s="443"/>
      <c r="B9" s="438"/>
      <c r="C9" s="438"/>
      <c r="D9" s="438"/>
      <c r="E9" s="438"/>
      <c r="F9" s="438"/>
      <c r="G9" s="452"/>
      <c r="H9" s="438"/>
      <c r="I9" s="438"/>
      <c r="J9" s="438"/>
      <c r="K9" s="438"/>
      <c r="L9" s="438"/>
      <c r="M9" s="197" t="s">
        <v>334</v>
      </c>
      <c r="N9" s="198" t="s">
        <v>119</v>
      </c>
      <c r="U9" s="175"/>
      <c r="V9" s="176" t="s">
        <v>241</v>
      </c>
      <c r="W9" s="169"/>
      <c r="X9" s="169"/>
      <c r="Y9" s="169"/>
      <c r="Z9" s="169"/>
      <c r="AA9" s="169"/>
      <c r="AB9" s="175"/>
      <c r="AC9" s="175"/>
      <c r="AD9" s="175"/>
      <c r="AE9" s="175"/>
      <c r="AI9" s="325"/>
      <c r="AJ9" s="169"/>
    </row>
    <row r="10" spans="1:36" s="3" customFormat="1" ht="117" customHeight="1" x14ac:dyDescent="0.4">
      <c r="A10" s="205" t="s">
        <v>367</v>
      </c>
      <c r="B10" s="57" t="s">
        <v>407</v>
      </c>
      <c r="C10" s="57"/>
      <c r="D10" s="58" t="s">
        <v>379</v>
      </c>
      <c r="E10" s="58" t="s">
        <v>392</v>
      </c>
      <c r="F10" s="58" t="s">
        <v>48</v>
      </c>
      <c r="G10" s="57" t="s">
        <v>411</v>
      </c>
      <c r="H10" s="58" t="s">
        <v>405</v>
      </c>
      <c r="I10" s="237">
        <v>23000</v>
      </c>
      <c r="J10" s="237">
        <f>'Anexo 1.4-Quadro Descritivo'!I22</f>
        <v>23000</v>
      </c>
      <c r="K10" s="237"/>
      <c r="L10" s="107">
        <f>IFERROR(K10/J10*100,)</f>
        <v>0</v>
      </c>
      <c r="M10" s="239">
        <f>J10-I10</f>
        <v>0</v>
      </c>
      <c r="N10" s="108">
        <f>IFERROR(M10/I10*100,)</f>
        <v>0</v>
      </c>
      <c r="O10" s="46" t="e">
        <f>D10=#REF!</f>
        <v>#REF!</v>
      </c>
      <c r="P10" s="229" t="e">
        <f>F10=#REF!</f>
        <v>#REF!</v>
      </c>
      <c r="Q10" s="229" t="e">
        <f>#REF!</f>
        <v>#REF!</v>
      </c>
      <c r="R10" s="240">
        <f>[1]FORM.2!$L$20</f>
        <v>23000</v>
      </c>
      <c r="S10" s="322">
        <v>23000</v>
      </c>
      <c r="T10" s="323">
        <f>J10-S10</f>
        <v>0</v>
      </c>
      <c r="U10" s="175"/>
      <c r="V10" s="176"/>
      <c r="W10" s="169"/>
      <c r="X10" s="169"/>
      <c r="Y10" s="169"/>
      <c r="Z10" s="169"/>
      <c r="AA10" s="169"/>
      <c r="AB10" s="175"/>
      <c r="AC10" s="175"/>
      <c r="AD10" s="175"/>
      <c r="AE10" s="175"/>
      <c r="AI10" s="325" t="s">
        <v>48</v>
      </c>
      <c r="AJ10" s="169" t="b">
        <f>F10=AI10</f>
        <v>1</v>
      </c>
    </row>
    <row r="11" spans="1:36" s="3" customFormat="1" ht="135.75" customHeight="1" x14ac:dyDescent="0.4">
      <c r="A11" s="205" t="s">
        <v>369</v>
      </c>
      <c r="B11" s="57" t="s">
        <v>406</v>
      </c>
      <c r="C11" s="57"/>
      <c r="D11" s="58" t="s">
        <v>580</v>
      </c>
      <c r="E11" s="58" t="s">
        <v>391</v>
      </c>
      <c r="F11" s="58" t="s">
        <v>47</v>
      </c>
      <c r="G11" s="57"/>
      <c r="H11" s="58" t="s">
        <v>404</v>
      </c>
      <c r="I11" s="237">
        <v>33000</v>
      </c>
      <c r="J11" s="237">
        <f>'Anexo 1.4-Quadro Descritivo'!I51</f>
        <v>32601</v>
      </c>
      <c r="K11" s="237"/>
      <c r="L11" s="107">
        <f t="shared" ref="L11:L25" si="0">IFERROR(K11/J11*100,)</f>
        <v>0</v>
      </c>
      <c r="M11" s="239">
        <f t="shared" ref="M11:M25" si="1">J11-I11</f>
        <v>-399</v>
      </c>
      <c r="N11" s="108">
        <f t="shared" ref="N11:N25" si="2">IFERROR(M11/I11*100,)</f>
        <v>-1.2090909090909092</v>
      </c>
      <c r="O11" s="46" t="e">
        <f>D11=#REF!</f>
        <v>#REF!</v>
      </c>
      <c r="P11" s="3" t="e">
        <f>F11=#REF!</f>
        <v>#REF!</v>
      </c>
      <c r="R11" s="240">
        <f>[1]FORM.2!$L$19</f>
        <v>33000</v>
      </c>
      <c r="S11" s="322">
        <v>32601</v>
      </c>
      <c r="T11" s="323">
        <f t="shared" ref="T11:T26" si="3">J11-S11</f>
        <v>0</v>
      </c>
      <c r="U11" s="175"/>
      <c r="V11" s="176"/>
      <c r="W11" s="169"/>
      <c r="X11" s="169"/>
      <c r="Y11" s="169"/>
      <c r="Z11" s="169"/>
      <c r="AA11" s="169"/>
      <c r="AB11" s="175"/>
      <c r="AC11" s="175"/>
      <c r="AD11" s="175"/>
      <c r="AE11" s="175"/>
      <c r="AI11" s="325" t="s">
        <v>47</v>
      </c>
      <c r="AJ11" s="169" t="b">
        <f>F11=AI11</f>
        <v>1</v>
      </c>
    </row>
    <row r="12" spans="1:36" s="3" customFormat="1" ht="201.75" customHeight="1" x14ac:dyDescent="0.4">
      <c r="A12" s="58" t="s">
        <v>370</v>
      </c>
      <c r="B12" s="57" t="s">
        <v>406</v>
      </c>
      <c r="C12" s="57"/>
      <c r="D12" s="58" t="s">
        <v>581</v>
      </c>
      <c r="E12" s="58" t="s">
        <v>349</v>
      </c>
      <c r="F12" s="325" t="s">
        <v>349</v>
      </c>
      <c r="G12" s="58"/>
      <c r="H12" s="58" t="s">
        <v>676</v>
      </c>
      <c r="I12" s="237">
        <v>6000</v>
      </c>
      <c r="J12" s="237">
        <f>'Anexo 1.4-Quadro Descritivo'!I76</f>
        <v>25000</v>
      </c>
      <c r="K12" s="237"/>
      <c r="L12" s="107">
        <f t="shared" si="0"/>
        <v>0</v>
      </c>
      <c r="M12" s="239">
        <f t="shared" si="1"/>
        <v>19000</v>
      </c>
      <c r="N12" s="108">
        <f t="shared" si="2"/>
        <v>316.66666666666663</v>
      </c>
      <c r="O12" s="46" t="e">
        <f>D12=#REF!</f>
        <v>#REF!</v>
      </c>
      <c r="P12" s="3" t="e">
        <f>F12=#REF!</f>
        <v>#REF!</v>
      </c>
      <c r="R12" s="240">
        <f>[1]FORM.2!$L$21</f>
        <v>6000</v>
      </c>
      <c r="S12" s="322">
        <v>25000</v>
      </c>
      <c r="T12" s="323">
        <f t="shared" si="3"/>
        <v>0</v>
      </c>
      <c r="U12" s="175"/>
      <c r="V12" s="176"/>
      <c r="W12" s="169"/>
      <c r="X12" s="169"/>
      <c r="Y12" s="169"/>
      <c r="Z12" s="169"/>
      <c r="AA12" s="169"/>
      <c r="AB12" s="175"/>
      <c r="AC12" s="175"/>
      <c r="AD12" s="175"/>
      <c r="AE12" s="175"/>
      <c r="AI12" s="325" t="s">
        <v>349</v>
      </c>
      <c r="AJ12" s="334" t="b">
        <f>F12=AI12</f>
        <v>1</v>
      </c>
    </row>
    <row r="13" spans="1:36" s="3" customFormat="1" ht="135.75" customHeight="1" x14ac:dyDescent="0.4">
      <c r="A13" s="205" t="s">
        <v>368</v>
      </c>
      <c r="B13" s="57" t="s">
        <v>406</v>
      </c>
      <c r="C13" s="57"/>
      <c r="D13" s="58" t="s">
        <v>582</v>
      </c>
      <c r="E13" s="58" t="s">
        <v>390</v>
      </c>
      <c r="F13" s="58" t="s">
        <v>49</v>
      </c>
      <c r="G13" s="57"/>
      <c r="H13" s="58" t="s">
        <v>403</v>
      </c>
      <c r="I13" s="237">
        <v>12000</v>
      </c>
      <c r="J13" s="237">
        <f>'Anexo 1.4-Quadro Descritivo'!I101</f>
        <v>15360</v>
      </c>
      <c r="K13" s="237"/>
      <c r="L13" s="107">
        <f t="shared" si="0"/>
        <v>0</v>
      </c>
      <c r="M13" s="239">
        <f t="shared" si="1"/>
        <v>3360</v>
      </c>
      <c r="N13" s="108">
        <f t="shared" si="2"/>
        <v>28.000000000000004</v>
      </c>
      <c r="O13" s="46" t="e">
        <f>D13=#REF!</f>
        <v>#REF!</v>
      </c>
      <c r="P13" s="3" t="e">
        <f>F13=#REF!</f>
        <v>#REF!</v>
      </c>
      <c r="R13" s="240">
        <f>[1]FORM.2!$L$18</f>
        <v>12000</v>
      </c>
      <c r="S13" s="322">
        <v>15360</v>
      </c>
      <c r="T13" s="323">
        <f t="shared" si="3"/>
        <v>0</v>
      </c>
      <c r="U13" s="175"/>
      <c r="V13" s="176"/>
      <c r="W13" s="169"/>
      <c r="X13" s="169"/>
      <c r="Y13" s="169"/>
      <c r="Z13" s="169"/>
      <c r="AA13" s="169"/>
      <c r="AB13" s="175"/>
      <c r="AC13" s="175"/>
      <c r="AD13" s="175"/>
      <c r="AE13" s="175"/>
      <c r="AI13" s="325" t="s">
        <v>49</v>
      </c>
      <c r="AJ13" s="169" t="b">
        <f t="shared" ref="AJ13:AJ24" si="4">F13=AI13</f>
        <v>1</v>
      </c>
    </row>
    <row r="14" spans="1:36" s="3" customFormat="1" ht="135.75" customHeight="1" x14ac:dyDescent="0.4">
      <c r="A14" s="205" t="s">
        <v>367</v>
      </c>
      <c r="B14" s="57" t="s">
        <v>406</v>
      </c>
      <c r="C14" s="57" t="s">
        <v>408</v>
      </c>
      <c r="D14" s="58" t="s">
        <v>583</v>
      </c>
      <c r="E14" s="58" t="s">
        <v>389</v>
      </c>
      <c r="F14" s="58" t="s">
        <v>348</v>
      </c>
      <c r="G14" s="57"/>
      <c r="H14" s="58" t="s">
        <v>402</v>
      </c>
      <c r="I14" s="237">
        <v>47280</v>
      </c>
      <c r="J14" s="237">
        <f>'Anexo 1.4-Quadro Descritivo'!I125</f>
        <v>45160</v>
      </c>
      <c r="K14" s="237">
        <f>'Anexo 1.4-Quadro Descritivo'!N125</f>
        <v>14440</v>
      </c>
      <c r="L14" s="107">
        <f t="shared" si="0"/>
        <v>31.975199291408323</v>
      </c>
      <c r="M14" s="239">
        <f t="shared" si="1"/>
        <v>-2120</v>
      </c>
      <c r="N14" s="108">
        <f t="shared" si="2"/>
        <v>-4.4839255499153978</v>
      </c>
      <c r="O14" s="46" t="e">
        <f>D14=#REF!</f>
        <v>#REF!</v>
      </c>
      <c r="P14" s="3" t="e">
        <f>F14=#REF!</f>
        <v>#REF!</v>
      </c>
      <c r="R14" s="240">
        <f>[1]FORM.2!$L$17</f>
        <v>47280</v>
      </c>
      <c r="S14" s="322">
        <v>45160</v>
      </c>
      <c r="T14" s="323">
        <f t="shared" si="3"/>
        <v>0</v>
      </c>
      <c r="U14" s="175"/>
      <c r="V14" s="176"/>
      <c r="W14" s="169"/>
      <c r="X14" s="169"/>
      <c r="Y14" s="169"/>
      <c r="Z14" s="169"/>
      <c r="AA14" s="169"/>
      <c r="AB14" s="175"/>
      <c r="AC14" s="175"/>
      <c r="AD14" s="175"/>
      <c r="AE14" s="175"/>
      <c r="AI14" s="325" t="s">
        <v>348</v>
      </c>
      <c r="AJ14" s="169" t="b">
        <f t="shared" si="4"/>
        <v>1</v>
      </c>
    </row>
    <row r="15" spans="1:36" s="3" customFormat="1" ht="135.75" customHeight="1" x14ac:dyDescent="0.4">
      <c r="A15" s="205" t="s">
        <v>365</v>
      </c>
      <c r="B15" s="57" t="s">
        <v>406</v>
      </c>
      <c r="C15" s="57"/>
      <c r="D15" s="58" t="s">
        <v>377</v>
      </c>
      <c r="E15" s="58" t="s">
        <v>388</v>
      </c>
      <c r="F15" s="58" t="s">
        <v>51</v>
      </c>
      <c r="G15" s="57"/>
      <c r="H15" s="58" t="s">
        <v>401</v>
      </c>
      <c r="I15" s="237">
        <v>16000</v>
      </c>
      <c r="J15" s="237">
        <f>'Anexo 1.4-Quadro Descritivo'!I147</f>
        <v>16000</v>
      </c>
      <c r="K15" s="237"/>
      <c r="L15" s="107">
        <f t="shared" si="0"/>
        <v>0</v>
      </c>
      <c r="M15" s="239">
        <f t="shared" si="1"/>
        <v>0</v>
      </c>
      <c r="N15" s="108">
        <f t="shared" si="2"/>
        <v>0</v>
      </c>
      <c r="O15" s="46" t="e">
        <f>D15=#REF!</f>
        <v>#REF!</v>
      </c>
      <c r="P15" s="3" t="e">
        <f>F15=#REF!</f>
        <v>#REF!</v>
      </c>
      <c r="R15" s="240">
        <f>[1]FORM.2!$L$16</f>
        <v>16000</v>
      </c>
      <c r="S15" s="322">
        <v>16000</v>
      </c>
      <c r="T15" s="323">
        <f t="shared" si="3"/>
        <v>0</v>
      </c>
      <c r="U15" s="175"/>
      <c r="V15" s="176"/>
      <c r="W15" s="169"/>
      <c r="X15" s="169"/>
      <c r="Y15" s="169"/>
      <c r="Z15" s="169"/>
      <c r="AA15" s="169"/>
      <c r="AB15" s="175"/>
      <c r="AC15" s="175"/>
      <c r="AD15" s="175"/>
      <c r="AE15" s="175"/>
      <c r="AI15" s="325" t="s">
        <v>51</v>
      </c>
      <c r="AJ15" s="169" t="b">
        <f t="shared" si="4"/>
        <v>1</v>
      </c>
    </row>
    <row r="16" spans="1:36" s="3" customFormat="1" ht="135.75" customHeight="1" x14ac:dyDescent="0.4">
      <c r="A16" s="205" t="s">
        <v>367</v>
      </c>
      <c r="B16" s="57" t="s">
        <v>407</v>
      </c>
      <c r="C16" s="57"/>
      <c r="D16" s="58" t="s">
        <v>376</v>
      </c>
      <c r="E16" s="58" t="s">
        <v>387</v>
      </c>
      <c r="F16" s="58" t="s">
        <v>53</v>
      </c>
      <c r="G16" s="57"/>
      <c r="H16" s="58" t="s">
        <v>400</v>
      </c>
      <c r="I16" s="237">
        <v>384930</v>
      </c>
      <c r="J16" s="237">
        <f>'Anexo 1.4-Quadro Descritivo'!I173</f>
        <v>480000</v>
      </c>
      <c r="K16" s="237"/>
      <c r="L16" s="107">
        <f t="shared" si="0"/>
        <v>0</v>
      </c>
      <c r="M16" s="239">
        <f t="shared" si="1"/>
        <v>95070</v>
      </c>
      <c r="N16" s="108">
        <f t="shared" si="2"/>
        <v>24.697997038422571</v>
      </c>
      <c r="O16" s="46" t="e">
        <f>D16=#REF!</f>
        <v>#REF!</v>
      </c>
      <c r="P16" s="3" t="e">
        <f>F16=#REF!</f>
        <v>#REF!</v>
      </c>
      <c r="R16" s="240">
        <f>[1]FORM.2!$L$15</f>
        <v>384930</v>
      </c>
      <c r="S16" s="322">
        <v>480000</v>
      </c>
      <c r="T16" s="323">
        <f t="shared" si="3"/>
        <v>0</v>
      </c>
      <c r="U16" s="175"/>
      <c r="V16" s="176"/>
      <c r="W16" s="169"/>
      <c r="X16" s="169"/>
      <c r="Y16" s="169"/>
      <c r="Z16" s="169"/>
      <c r="AA16" s="169"/>
      <c r="AB16" s="175"/>
      <c r="AC16" s="175"/>
      <c r="AD16" s="175"/>
      <c r="AE16" s="175"/>
      <c r="AI16" s="325" t="s">
        <v>53</v>
      </c>
      <c r="AJ16" s="169" t="b">
        <f t="shared" si="4"/>
        <v>1</v>
      </c>
    </row>
    <row r="17" spans="1:36" s="3" customFormat="1" ht="135.75" customHeight="1" x14ac:dyDescent="0.4">
      <c r="A17" s="205" t="s">
        <v>365</v>
      </c>
      <c r="B17" s="57" t="s">
        <v>406</v>
      </c>
      <c r="C17" s="57"/>
      <c r="D17" s="58" t="s">
        <v>375</v>
      </c>
      <c r="E17" s="58" t="s">
        <v>386</v>
      </c>
      <c r="F17" s="58" t="s">
        <v>49</v>
      </c>
      <c r="G17" s="57"/>
      <c r="H17" s="58" t="s">
        <v>399</v>
      </c>
      <c r="I17" s="237">
        <v>11358.5</v>
      </c>
      <c r="J17" s="237">
        <f>'Anexo 1.4-Quadro Descritivo'!I194</f>
        <v>12000</v>
      </c>
      <c r="K17" s="237"/>
      <c r="L17" s="107">
        <f t="shared" si="0"/>
        <v>0</v>
      </c>
      <c r="M17" s="239">
        <f t="shared" si="1"/>
        <v>641.5</v>
      </c>
      <c r="N17" s="108">
        <f t="shared" si="2"/>
        <v>5.6477527842584845</v>
      </c>
      <c r="O17" s="46" t="e">
        <f>D17=#REF!</f>
        <v>#REF!</v>
      </c>
      <c r="P17" s="3" t="e">
        <f>F17=#REF!</f>
        <v>#REF!</v>
      </c>
      <c r="R17" s="240">
        <f>[1]FORM.2!$L$14</f>
        <v>11358.5</v>
      </c>
      <c r="S17" s="322">
        <v>12000</v>
      </c>
      <c r="T17" s="323">
        <f t="shared" si="3"/>
        <v>0</v>
      </c>
      <c r="U17" s="175"/>
      <c r="V17" s="176"/>
      <c r="W17" s="169"/>
      <c r="X17" s="169"/>
      <c r="Y17" s="169"/>
      <c r="Z17" s="169"/>
      <c r="AA17" s="169"/>
      <c r="AB17" s="175"/>
      <c r="AC17" s="175"/>
      <c r="AD17" s="175"/>
      <c r="AE17" s="175"/>
      <c r="AI17" s="325" t="s">
        <v>49</v>
      </c>
      <c r="AJ17" s="169" t="b">
        <f t="shared" si="4"/>
        <v>1</v>
      </c>
    </row>
    <row r="18" spans="1:36" s="3" customFormat="1" ht="135.75" customHeight="1" x14ac:dyDescent="0.4">
      <c r="A18" s="205" t="s">
        <v>365</v>
      </c>
      <c r="B18" s="57" t="s">
        <v>406</v>
      </c>
      <c r="C18" s="57"/>
      <c r="D18" s="58" t="s">
        <v>104</v>
      </c>
      <c r="E18" s="58" t="s">
        <v>385</v>
      </c>
      <c r="F18" s="58" t="s">
        <v>49</v>
      </c>
      <c r="G18" s="57"/>
      <c r="H18" s="58" t="s">
        <v>398</v>
      </c>
      <c r="I18" s="237">
        <v>8033</v>
      </c>
      <c r="J18" s="237">
        <f>'Anexo 1.4-Quadro Descritivo'!I217</f>
        <v>10012</v>
      </c>
      <c r="K18" s="237"/>
      <c r="L18" s="107">
        <f t="shared" si="0"/>
        <v>0</v>
      </c>
      <c r="M18" s="239">
        <f t="shared" si="1"/>
        <v>1979</v>
      </c>
      <c r="N18" s="108">
        <f t="shared" si="2"/>
        <v>24.635877007344703</v>
      </c>
      <c r="O18" s="46" t="e">
        <f>D18=#REF!</f>
        <v>#REF!</v>
      </c>
      <c r="P18" s="3" t="e">
        <f>F18=#REF!</f>
        <v>#REF!</v>
      </c>
      <c r="R18" s="240">
        <f>[1]FORM.2!$L$13</f>
        <v>8033</v>
      </c>
      <c r="S18" s="322">
        <v>10012</v>
      </c>
      <c r="T18" s="323">
        <f>J18-S18</f>
        <v>0</v>
      </c>
      <c r="U18" s="175"/>
      <c r="V18" s="176"/>
      <c r="W18" s="169"/>
      <c r="X18" s="169"/>
      <c r="Y18" s="169"/>
      <c r="Z18" s="169"/>
      <c r="AA18" s="169"/>
      <c r="AB18" s="175"/>
      <c r="AC18" s="175"/>
      <c r="AD18" s="175"/>
      <c r="AE18" s="175"/>
      <c r="AI18" s="325" t="s">
        <v>49</v>
      </c>
      <c r="AJ18" s="169" t="b">
        <f t="shared" si="4"/>
        <v>1</v>
      </c>
    </row>
    <row r="19" spans="1:36" s="3" customFormat="1" ht="135.75" customHeight="1" x14ac:dyDescent="0.4">
      <c r="A19" s="205" t="s">
        <v>365</v>
      </c>
      <c r="B19" s="57" t="s">
        <v>406</v>
      </c>
      <c r="C19" s="57" t="s">
        <v>408</v>
      </c>
      <c r="D19" s="58" t="s">
        <v>374</v>
      </c>
      <c r="E19" s="58" t="s">
        <v>384</v>
      </c>
      <c r="F19" s="58" t="s">
        <v>279</v>
      </c>
      <c r="H19" s="58" t="s">
        <v>397</v>
      </c>
      <c r="I19" s="237">
        <v>4041</v>
      </c>
      <c r="J19" s="237">
        <f>'Anexo 1.4-Quadro Descritivo'!I259</f>
        <v>4260</v>
      </c>
      <c r="K19" s="237">
        <f>'Anexo 1.4-Quadro Descritivo'!N259</f>
        <v>4260</v>
      </c>
      <c r="L19" s="107">
        <f t="shared" si="0"/>
        <v>100</v>
      </c>
      <c r="M19" s="239">
        <f t="shared" si="1"/>
        <v>219</v>
      </c>
      <c r="N19" s="108">
        <f t="shared" si="2"/>
        <v>5.4194506310319221</v>
      </c>
      <c r="O19" s="46" t="e">
        <f>D19=#REF!</f>
        <v>#REF!</v>
      </c>
      <c r="P19" s="229" t="e">
        <f>F20=#REF!</f>
        <v>#REF!</v>
      </c>
      <c r="Q19" s="229" t="e">
        <f>#REF!</f>
        <v>#REF!</v>
      </c>
      <c r="R19" s="240">
        <f>[1]FORM.2!$L$12</f>
        <v>4041</v>
      </c>
      <c r="S19" s="322">
        <v>4260</v>
      </c>
      <c r="T19" s="323">
        <f t="shared" si="3"/>
        <v>0</v>
      </c>
      <c r="U19" s="175"/>
      <c r="V19" s="176"/>
      <c r="W19" s="169"/>
      <c r="X19" s="169"/>
      <c r="Y19" s="169"/>
      <c r="Z19" s="169"/>
      <c r="AA19" s="169"/>
      <c r="AB19" s="175"/>
      <c r="AC19" s="175"/>
      <c r="AD19" s="175"/>
      <c r="AE19" s="175"/>
      <c r="AI19" s="325" t="s">
        <v>279</v>
      </c>
      <c r="AJ19" s="169" t="b">
        <f t="shared" si="4"/>
        <v>1</v>
      </c>
    </row>
    <row r="20" spans="1:36" s="3" customFormat="1" ht="135.75" customHeight="1" x14ac:dyDescent="0.4">
      <c r="A20" s="205" t="s">
        <v>365</v>
      </c>
      <c r="B20" s="57" t="s">
        <v>406</v>
      </c>
      <c r="C20" s="57" t="s">
        <v>408</v>
      </c>
      <c r="D20" s="58" t="s">
        <v>373</v>
      </c>
      <c r="E20" s="58" t="s">
        <v>384</v>
      </c>
      <c r="F20" s="58" t="s">
        <v>41</v>
      </c>
      <c r="G20" s="57"/>
      <c r="H20" s="58" t="s">
        <v>395</v>
      </c>
      <c r="I20" s="237">
        <v>21864</v>
      </c>
      <c r="J20" s="237">
        <f>'Anexo 1.4-Quadro Descritivo'!I238</f>
        <v>21560</v>
      </c>
      <c r="K20" s="237">
        <f>'Anexo 1.4-Quadro Descritivo'!N238</f>
        <v>21560</v>
      </c>
      <c r="L20" s="107">
        <f t="shared" si="0"/>
        <v>100</v>
      </c>
      <c r="M20" s="239">
        <f t="shared" si="1"/>
        <v>-304</v>
      </c>
      <c r="N20" s="108">
        <f t="shared" si="2"/>
        <v>-1.3904134650567141</v>
      </c>
      <c r="O20" s="46" t="e">
        <f>D20=#REF!</f>
        <v>#REF!</v>
      </c>
      <c r="P20" s="229" t="e">
        <f>F19=#REF!</f>
        <v>#REF!</v>
      </c>
      <c r="Q20" s="229" t="e">
        <f>#REF!</f>
        <v>#REF!</v>
      </c>
      <c r="R20" s="240">
        <f>[1]FORM.2!$L$11</f>
        <v>21864</v>
      </c>
      <c r="S20" s="322">
        <v>21560</v>
      </c>
      <c r="T20" s="323">
        <f t="shared" si="3"/>
        <v>0</v>
      </c>
      <c r="U20" s="175"/>
      <c r="V20" s="176"/>
      <c r="W20" s="169"/>
      <c r="X20" s="169"/>
      <c r="Y20" s="169"/>
      <c r="Z20" s="169"/>
      <c r="AA20" s="169"/>
      <c r="AB20" s="175"/>
      <c r="AC20" s="175"/>
      <c r="AD20" s="175"/>
      <c r="AE20" s="175"/>
      <c r="AI20" s="325" t="s">
        <v>41</v>
      </c>
      <c r="AJ20" s="169" t="b">
        <f t="shared" si="4"/>
        <v>1</v>
      </c>
    </row>
    <row r="21" spans="1:36" s="3" customFormat="1" ht="135.75" customHeight="1" x14ac:dyDescent="0.4">
      <c r="A21" s="205" t="s">
        <v>365</v>
      </c>
      <c r="B21" s="57" t="s">
        <v>406</v>
      </c>
      <c r="C21" s="57" t="s">
        <v>408</v>
      </c>
      <c r="D21" s="58" t="s">
        <v>588</v>
      </c>
      <c r="E21" s="58" t="s">
        <v>383</v>
      </c>
      <c r="F21" s="58" t="s">
        <v>46</v>
      </c>
      <c r="G21" s="57"/>
      <c r="H21" s="58" t="s">
        <v>396</v>
      </c>
      <c r="I21" s="237">
        <v>81183</v>
      </c>
      <c r="J21" s="237">
        <f>'Anexo 1.4-Quadro Descritivo'!I283</f>
        <v>79691</v>
      </c>
      <c r="K21" s="237">
        <f>'Anexo 1.4-Quadro Descritivo'!N283</f>
        <v>40080</v>
      </c>
      <c r="L21" s="107">
        <f t="shared" si="0"/>
        <v>50.294261585373498</v>
      </c>
      <c r="M21" s="239">
        <f t="shared" si="1"/>
        <v>-1492</v>
      </c>
      <c r="N21" s="108">
        <f t="shared" si="2"/>
        <v>-1.8378231895840262</v>
      </c>
      <c r="O21" s="46" t="e">
        <f>D21=#REF!</f>
        <v>#REF!</v>
      </c>
      <c r="P21" s="3" t="e">
        <f>F21=#REF!</f>
        <v>#REF!</v>
      </c>
      <c r="R21" s="240">
        <f>[1]FORM.2!$L$10</f>
        <v>81183</v>
      </c>
      <c r="S21" s="322">
        <v>79691</v>
      </c>
      <c r="T21" s="323">
        <f t="shared" si="3"/>
        <v>0</v>
      </c>
      <c r="U21" s="175"/>
      <c r="V21" s="176"/>
      <c r="W21" s="169"/>
      <c r="X21" s="169"/>
      <c r="Y21" s="169"/>
      <c r="Z21" s="169"/>
      <c r="AA21" s="169"/>
      <c r="AB21" s="175"/>
      <c r="AC21" s="175"/>
      <c r="AD21" s="175"/>
      <c r="AE21" s="175"/>
      <c r="AI21" s="325" t="s">
        <v>46</v>
      </c>
      <c r="AJ21" s="169" t="b">
        <f t="shared" si="4"/>
        <v>1</v>
      </c>
    </row>
    <row r="22" spans="1:36" s="3" customFormat="1" ht="135.75" customHeight="1" x14ac:dyDescent="0.4">
      <c r="A22" s="205" t="s">
        <v>366</v>
      </c>
      <c r="B22" s="57" t="s">
        <v>406</v>
      </c>
      <c r="C22" s="57" t="s">
        <v>408</v>
      </c>
      <c r="D22" s="58" t="s">
        <v>372</v>
      </c>
      <c r="E22" s="58" t="s">
        <v>382</v>
      </c>
      <c r="F22" s="58" t="s">
        <v>41</v>
      </c>
      <c r="G22" s="57"/>
      <c r="H22" s="58" t="s">
        <v>395</v>
      </c>
      <c r="I22" s="237">
        <v>300334</v>
      </c>
      <c r="J22" s="237">
        <f>'Anexo 1.4-Quadro Descritivo'!I309</f>
        <v>276598</v>
      </c>
      <c r="K22" s="237">
        <f>'Anexo 1.4-Quadro Descritivo'!N309</f>
        <v>230289</v>
      </c>
      <c r="L22" s="107">
        <f t="shared" si="0"/>
        <v>83.257651899146055</v>
      </c>
      <c r="M22" s="239">
        <f t="shared" si="1"/>
        <v>-23736</v>
      </c>
      <c r="N22" s="108">
        <f t="shared" si="2"/>
        <v>-7.903201102772246</v>
      </c>
      <c r="O22" s="46" t="e">
        <f>D22=#REF!</f>
        <v>#REF!</v>
      </c>
      <c r="P22" s="3" t="e">
        <f>F22=#REF!</f>
        <v>#REF!</v>
      </c>
      <c r="R22" s="240">
        <f>[1]FORM.2!$L$9</f>
        <v>300334</v>
      </c>
      <c r="S22" s="322">
        <v>276598</v>
      </c>
      <c r="T22" s="323">
        <f t="shared" si="3"/>
        <v>0</v>
      </c>
      <c r="U22" s="175"/>
      <c r="V22" s="176"/>
      <c r="W22" s="169"/>
      <c r="X22" s="169"/>
      <c r="Y22" s="169"/>
      <c r="Z22" s="169"/>
      <c r="AA22" s="169"/>
      <c r="AB22" s="175"/>
      <c r="AC22" s="175"/>
      <c r="AD22" s="175"/>
      <c r="AE22" s="175"/>
      <c r="AI22" s="325" t="s">
        <v>41</v>
      </c>
      <c r="AJ22" s="169" t="b">
        <f t="shared" si="4"/>
        <v>1</v>
      </c>
    </row>
    <row r="23" spans="1:36" s="3" customFormat="1" ht="135.75" customHeight="1" x14ac:dyDescent="0.4">
      <c r="A23" s="205" t="s">
        <v>366</v>
      </c>
      <c r="B23" s="57" t="s">
        <v>406</v>
      </c>
      <c r="C23" s="57" t="s">
        <v>408</v>
      </c>
      <c r="D23" s="58" t="s">
        <v>637</v>
      </c>
      <c r="E23" s="58" t="s">
        <v>381</v>
      </c>
      <c r="F23" s="58" t="s">
        <v>279</v>
      </c>
      <c r="G23" s="57"/>
      <c r="H23" s="58" t="s">
        <v>394</v>
      </c>
      <c r="I23" s="237">
        <v>138793</v>
      </c>
      <c r="J23" s="237">
        <f>'Anexo 1.4-Quadro Descritivo'!I334</f>
        <v>139880</v>
      </c>
      <c r="K23" s="237">
        <f>'Anexo 1.4-Quadro Descritivo'!N334</f>
        <v>96019</v>
      </c>
      <c r="L23" s="107">
        <f t="shared" si="0"/>
        <v>68.643837575064339</v>
      </c>
      <c r="M23" s="239">
        <f t="shared" si="1"/>
        <v>1087</v>
      </c>
      <c r="N23" s="108">
        <f t="shared" si="2"/>
        <v>0.7831807079607761</v>
      </c>
      <c r="O23" s="46" t="e">
        <f>D23=#REF!</f>
        <v>#REF!</v>
      </c>
      <c r="P23" s="3" t="e">
        <f>F23=#REF!</f>
        <v>#REF!</v>
      </c>
      <c r="R23" s="272">
        <f>[1]FORM.2!$L$8</f>
        <v>138793</v>
      </c>
      <c r="S23" s="322">
        <v>139880</v>
      </c>
      <c r="T23" s="323">
        <f>J23-S23</f>
        <v>0</v>
      </c>
      <c r="U23" s="175"/>
      <c r="V23" s="176"/>
      <c r="W23" s="169"/>
      <c r="X23" s="169"/>
      <c r="Y23" s="169"/>
      <c r="Z23" s="169"/>
      <c r="AA23" s="169"/>
      <c r="AB23" s="175"/>
      <c r="AC23" s="175"/>
      <c r="AD23" s="175"/>
      <c r="AE23" s="175"/>
      <c r="AI23" s="325" t="s">
        <v>279</v>
      </c>
      <c r="AJ23" s="169" t="b">
        <f t="shared" si="4"/>
        <v>1</v>
      </c>
    </row>
    <row r="24" spans="1:36" s="3" customFormat="1" ht="135.75" customHeight="1" x14ac:dyDescent="0.4">
      <c r="A24" s="205" t="s">
        <v>365</v>
      </c>
      <c r="B24" s="57" t="s">
        <v>406</v>
      </c>
      <c r="C24" s="57" t="s">
        <v>408</v>
      </c>
      <c r="D24" s="58" t="s">
        <v>371</v>
      </c>
      <c r="E24" s="58" t="s">
        <v>380</v>
      </c>
      <c r="F24" s="58" t="s">
        <v>50</v>
      </c>
      <c r="G24" s="57"/>
      <c r="H24" s="58" t="s">
        <v>393</v>
      </c>
      <c r="I24" s="237">
        <v>457460.99999999994</v>
      </c>
      <c r="J24" s="237">
        <f>'Anexo 1.4-Quadro Descritivo'!I392</f>
        <v>447878</v>
      </c>
      <c r="K24" s="237">
        <f>'Anexo 1.4-Quadro Descritivo'!N392</f>
        <v>224413</v>
      </c>
      <c r="L24" s="107">
        <f t="shared" si="0"/>
        <v>50.105832391856708</v>
      </c>
      <c r="M24" s="239">
        <f t="shared" si="1"/>
        <v>-9582.9999999999418</v>
      </c>
      <c r="N24" s="108">
        <f t="shared" si="2"/>
        <v>-2.0948233838512884</v>
      </c>
      <c r="O24" s="46" t="e">
        <f>D24=#REF!</f>
        <v>#REF!</v>
      </c>
      <c r="P24" s="3" t="e">
        <f>F24=#REF!</f>
        <v>#REF!</v>
      </c>
      <c r="R24" s="272">
        <f>[1]FORM.2!$L$7</f>
        <v>457460.99999999994</v>
      </c>
      <c r="S24" s="322">
        <v>447878</v>
      </c>
      <c r="T24" s="323">
        <f t="shared" si="3"/>
        <v>0</v>
      </c>
      <c r="U24" s="175"/>
      <c r="V24" s="176"/>
      <c r="W24" s="169"/>
      <c r="X24" s="169"/>
      <c r="Y24" s="169"/>
      <c r="Z24" s="169"/>
      <c r="AA24" s="169"/>
      <c r="AB24" s="175"/>
      <c r="AC24" s="175"/>
      <c r="AD24" s="175"/>
      <c r="AE24" s="175"/>
      <c r="AI24" s="325" t="s">
        <v>50</v>
      </c>
      <c r="AJ24" s="169" t="b">
        <f t="shared" si="4"/>
        <v>1</v>
      </c>
    </row>
    <row r="25" spans="1:36" s="3" customFormat="1" ht="27" thickBot="1" x14ac:dyDescent="0.3">
      <c r="A25" s="448" t="s">
        <v>19</v>
      </c>
      <c r="B25" s="449"/>
      <c r="C25" s="449"/>
      <c r="D25" s="449"/>
      <c r="E25" s="449"/>
      <c r="F25" s="449"/>
      <c r="G25" s="449"/>
      <c r="H25" s="450"/>
      <c r="I25" s="238">
        <f>SUM(I10:I24)</f>
        <v>1545277.5</v>
      </c>
      <c r="J25" s="238">
        <f>SUM(J10:J24)</f>
        <v>1629000</v>
      </c>
      <c r="K25" s="238">
        <f>SUM(K10:K24)</f>
        <v>631061</v>
      </c>
      <c r="L25" s="107">
        <f t="shared" si="0"/>
        <v>38.739165131982809</v>
      </c>
      <c r="M25" s="239">
        <f t="shared" si="1"/>
        <v>83722.5</v>
      </c>
      <c r="N25" s="108">
        <f t="shared" si="2"/>
        <v>5.4179589102928114</v>
      </c>
      <c r="O25" s="228">
        <f>'Anexo_1.2_Usos e Fontes'!D24-'Quadro Geral'!K25</f>
        <v>0</v>
      </c>
      <c r="R25" s="240">
        <f>[1]FORM.2!$L$22</f>
        <v>1545277.5</v>
      </c>
      <c r="S25" s="322">
        <v>1629000</v>
      </c>
      <c r="T25" s="323">
        <f t="shared" si="3"/>
        <v>0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I25" s="325"/>
      <c r="AJ25" s="169"/>
    </row>
    <row r="26" spans="1:36" s="3" customFormat="1" x14ac:dyDescent="0.25">
      <c r="A26" s="273"/>
      <c r="B26" s="273"/>
      <c r="C26" s="273"/>
      <c r="D26" s="273"/>
      <c r="E26" s="273"/>
      <c r="F26" s="273"/>
      <c r="G26" s="273"/>
      <c r="H26" s="273"/>
      <c r="I26" s="274">
        <f>[1]FORM.2!$L$22</f>
        <v>1545277.5</v>
      </c>
      <c r="J26" s="274">
        <f>'[2]Quadro Geral'!$J$25</f>
        <v>1629000</v>
      </c>
      <c r="K26" s="277">
        <v>631061</v>
      </c>
      <c r="L26" s="275"/>
      <c r="M26" s="274"/>
      <c r="N26" s="276"/>
      <c r="O26" s="228"/>
      <c r="R26" s="240"/>
      <c r="T26" s="323">
        <f t="shared" si="3"/>
        <v>1629000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I26" s="325"/>
      <c r="AJ26" s="169"/>
    </row>
    <row r="27" spans="1:36" s="3" customFormat="1" ht="33" customHeight="1" x14ac:dyDescent="0.3">
      <c r="A27" s="445" t="s">
        <v>360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R27" s="240">
        <f>SUM(R10:R24)</f>
        <v>1545277.5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I27" s="325"/>
      <c r="AJ27" s="169"/>
    </row>
    <row r="28" spans="1:36" s="3" customFormat="1" x14ac:dyDescent="0.25">
      <c r="A28" s="439" t="s">
        <v>573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I28" s="325"/>
      <c r="AJ28" s="169"/>
    </row>
    <row r="29" spans="1:36" s="3" customFormat="1" ht="127.5" customHeight="1" x14ac:dyDescent="0.25">
      <c r="A29" s="447" t="s">
        <v>668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I29" s="325"/>
      <c r="AJ29" s="169"/>
    </row>
    <row r="30" spans="1:36" s="3" customFormat="1" ht="15" customHeight="1" x14ac:dyDescent="0.25">
      <c r="A30" s="446"/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I30" s="325"/>
      <c r="AJ30" s="169"/>
    </row>
    <row r="31" spans="1:36" s="3" customFormat="1" hidden="1" x14ac:dyDescent="0.25">
      <c r="A31" s="439" t="s">
        <v>133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I31" s="325"/>
      <c r="AJ31" s="169"/>
    </row>
    <row r="32" spans="1:36" s="3" customFormat="1" ht="25.5" hidden="1" customHeight="1" x14ac:dyDescent="0.25">
      <c r="A32" s="59" t="str">
        <f>'Anexo_1.1_Limites Estratégicos'!A4:P4</f>
        <v>Anexo 1.1- Limites de Aplicação dos Recursos Estratégicos - Programação 2020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I32" s="325"/>
      <c r="AJ32" s="169"/>
    </row>
    <row r="33" spans="1:36" s="3" customFormat="1" ht="25.5" hidden="1" customHeight="1" x14ac:dyDescent="0.25">
      <c r="A33" s="62" t="str">
        <f>'Anexo_1.2_Usos e Fontes'!A6</f>
        <v>Anexo 1.2 - Demonstrativo de Usos e Fontes - Programação 2020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3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I33" s="325"/>
      <c r="AJ33" s="169"/>
    </row>
    <row r="34" spans="1:36" s="3" customFormat="1" ht="25.5" hidden="1" customHeight="1" x14ac:dyDescent="0.25">
      <c r="A34" s="62" t="str">
        <f>'Anexo_1.3_ Elemento de Despesas'!A7:S7</f>
        <v>Anexo 1.3- Aplicações por Projeto/Atividade - por Elemento de Despesa (Consolidado) - Programação 2020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3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I34" s="325"/>
      <c r="AJ34" s="169"/>
    </row>
    <row r="35" spans="1:36" s="3" customFormat="1" ht="25.5" hidden="1" customHeight="1" x14ac:dyDescent="0.25">
      <c r="A35" s="64" t="str">
        <f>'Anexo 1.4-Quadro Descritivo'!A6:P6</f>
        <v>Anexo 1.4 - Quadro Descritivo de Ações e Metas do Plano de Ação - Programação 2020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I35" s="325"/>
      <c r="AJ35" s="169"/>
    </row>
    <row r="36" spans="1:36" hidden="1" x14ac:dyDescent="0.4">
      <c r="O36" s="6"/>
    </row>
  </sheetData>
  <sheetProtection formatCells="0" formatRows="0" insertRows="0" deleteRows="0"/>
  <mergeCells count="23">
    <mergeCell ref="A27:N27"/>
    <mergeCell ref="C8:C9"/>
    <mergeCell ref="A30:N30"/>
    <mergeCell ref="A31:N31"/>
    <mergeCell ref="A29:N29"/>
    <mergeCell ref="A28:N28"/>
    <mergeCell ref="I8:I9"/>
    <mergeCell ref="J8:J9"/>
    <mergeCell ref="L8:L9"/>
    <mergeCell ref="K8:K9"/>
    <mergeCell ref="A25:H25"/>
    <mergeCell ref="G8:G9"/>
    <mergeCell ref="A3:N3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</mergeCells>
  <dataValidations count="1">
    <dataValidation type="list" allowBlank="1" showInputMessage="1" showErrorMessage="1" sqref="G20:G24 G10:G11 G13:G18">
      <formula1>$V$8:$V$24</formula1>
    </dataValidation>
  </dataValidations>
  <pageMargins left="0.23622047244094491" right="0.23622047244094491" top="0.27" bottom="0.17" header="0.31496062992125984" footer="0.31496062992125984"/>
  <pageSetup paperSize="9" scale="3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Resumo!$Q$1:$Q$16</xm:f>
          </x14:formula1>
          <xm:sqref>F13:F24 F10:F11 E12 G12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rgb="FF92D050"/>
    <pageSetUpPr fitToPage="1"/>
  </sheetPr>
  <dimension ref="A3:Z58"/>
  <sheetViews>
    <sheetView showGridLines="0" topLeftCell="A25" zoomScale="85" zoomScaleNormal="85" zoomScaleSheetLayoutView="80" workbookViewId="0">
      <selection activeCell="H52" sqref="A26:H52"/>
    </sheetView>
  </sheetViews>
  <sheetFormatPr defaultRowHeight="15" x14ac:dyDescent="0.25"/>
  <cols>
    <col min="1" max="1" width="41.42578125" bestFit="1" customWidth="1"/>
    <col min="2" max="3" width="19" customWidth="1"/>
    <col min="4" max="4" width="18.140625" customWidth="1"/>
    <col min="5" max="5" width="17.28515625" customWidth="1"/>
    <col min="6" max="7" width="17.42578125" customWidth="1"/>
    <col min="8" max="8" width="15.85546875" customWidth="1"/>
    <col min="9" max="9" width="13.28515625" bestFit="1" customWidth="1"/>
    <col min="10" max="10" width="15.28515625" customWidth="1"/>
    <col min="11" max="11" width="14.85546875" customWidth="1"/>
  </cols>
  <sheetData>
    <row r="3" spans="1:26" ht="30.75" customHeight="1" x14ac:dyDescent="0.25"/>
    <row r="4" spans="1:26" ht="79.5" customHeight="1" x14ac:dyDescent="0.25">
      <c r="A4" s="453" t="s">
        <v>259</v>
      </c>
      <c r="B4" s="453"/>
      <c r="C4" s="453"/>
      <c r="D4" s="453"/>
      <c r="E4" s="453"/>
      <c r="F4" s="453"/>
      <c r="G4" s="453"/>
    </row>
    <row r="5" spans="1:26" ht="21" x14ac:dyDescent="0.25">
      <c r="A5" s="67" t="s">
        <v>363</v>
      </c>
      <c r="B5" s="53"/>
      <c r="C5" s="53"/>
      <c r="D5" s="201"/>
      <c r="E5" s="201"/>
      <c r="F5" s="201"/>
      <c r="G5" s="201"/>
    </row>
    <row r="6" spans="1:26" s="1" customFormat="1" ht="24" customHeight="1" x14ac:dyDescent="0.25">
      <c r="A6" s="68" t="s">
        <v>258</v>
      </c>
      <c r="B6" s="54"/>
      <c r="C6" s="181"/>
      <c r="D6" s="181"/>
      <c r="E6" s="181"/>
      <c r="F6" s="181"/>
      <c r="G6" s="181"/>
      <c r="H6" s="4"/>
      <c r="I6" s="4"/>
      <c r="J6" s="4"/>
      <c r="K6" s="4"/>
      <c r="L6" s="4"/>
    </row>
    <row r="7" spans="1:26" s="1" customFormat="1" ht="23.25" customHeight="1" x14ac:dyDescent="0.25">
      <c r="A7" s="50"/>
      <c r="B7" s="51"/>
      <c r="C7" s="51"/>
      <c r="D7" s="52"/>
      <c r="E7" s="55" t="s">
        <v>37</v>
      </c>
      <c r="F7" s="52"/>
      <c r="G7" s="4"/>
      <c r="H7" s="4"/>
      <c r="I7" s="4"/>
      <c r="J7" s="4"/>
      <c r="K7" s="4"/>
      <c r="L7" s="4"/>
    </row>
    <row r="8" spans="1:26" ht="44.25" customHeight="1" x14ac:dyDescent="0.25">
      <c r="A8" s="457" t="s">
        <v>20</v>
      </c>
      <c r="B8" s="458"/>
      <c r="C8" s="471" t="s">
        <v>256</v>
      </c>
      <c r="D8" s="459" t="s">
        <v>257</v>
      </c>
      <c r="E8" s="461" t="s">
        <v>38</v>
      </c>
      <c r="F8" s="462"/>
      <c r="G8" s="463" t="s">
        <v>99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5"/>
      <c r="X8" s="5"/>
      <c r="Y8" s="5"/>
      <c r="Z8" s="5"/>
    </row>
    <row r="9" spans="1:26" ht="46.15" customHeight="1" x14ac:dyDescent="0.25">
      <c r="A9" s="457"/>
      <c r="B9" s="458"/>
      <c r="C9" s="471"/>
      <c r="D9" s="460"/>
      <c r="E9" s="168" t="s">
        <v>129</v>
      </c>
      <c r="F9" s="167" t="s">
        <v>130</v>
      </c>
      <c r="G9" s="46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4.95" customHeight="1" x14ac:dyDescent="0.25">
      <c r="A10" s="472" t="s">
        <v>21</v>
      </c>
      <c r="B10" s="473"/>
      <c r="C10" s="85"/>
      <c r="D10" s="85"/>
      <c r="E10" s="85"/>
      <c r="F10" s="86"/>
      <c r="G10" s="8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4.95" customHeight="1" x14ac:dyDescent="0.25">
      <c r="A11" s="455" t="s">
        <v>22</v>
      </c>
      <c r="B11" s="455"/>
      <c r="C11" s="247">
        <f>C12+C22+C23+C24</f>
        <v>1163347.56</v>
      </c>
      <c r="D11" s="247">
        <f>D12+D22+D23+D24</f>
        <v>1149000</v>
      </c>
      <c r="E11" s="69">
        <f>D11-C11</f>
        <v>-14347.560000000056</v>
      </c>
      <c r="F11" s="70">
        <f>IFERROR(E11/C11*100,)</f>
        <v>-1.2332995308813866</v>
      </c>
      <c r="G11" s="70">
        <f t="shared" ref="G11:G28" si="0">IFERROR(D11/$D$28*100,0)</f>
        <v>70.534069981583798</v>
      </c>
      <c r="H11" s="281">
        <v>1163347.56</v>
      </c>
      <c r="I11" s="318">
        <f>H11-C11</f>
        <v>0</v>
      </c>
      <c r="J11" s="317">
        <f>C11-H11</f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4.95" customHeight="1" x14ac:dyDescent="0.25">
      <c r="A12" s="456" t="s">
        <v>150</v>
      </c>
      <c r="B12" s="456"/>
      <c r="C12" s="247">
        <f>C13+C20+C21</f>
        <v>477652</v>
      </c>
      <c r="D12" s="247">
        <f>D13+D20+D21</f>
        <v>500939</v>
      </c>
      <c r="E12" s="69">
        <f>D12-C12</f>
        <v>23287</v>
      </c>
      <c r="F12" s="70">
        <f t="shared" ref="F12:F36" si="1">IFERROR(E12/C12*100,)</f>
        <v>4.8753067086498119</v>
      </c>
      <c r="G12" s="70">
        <f t="shared" si="0"/>
        <v>30.75131982811541</v>
      </c>
      <c r="H12" s="281">
        <v>477652</v>
      </c>
      <c r="I12" s="319"/>
      <c r="J12" s="317">
        <f t="shared" ref="J12:J35" si="2">C12-H12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4.95" customHeight="1" x14ac:dyDescent="0.25">
      <c r="A13" s="456" t="s">
        <v>23</v>
      </c>
      <c r="B13" s="456"/>
      <c r="C13" s="247">
        <f>C14+C17</f>
        <v>257018</v>
      </c>
      <c r="D13" s="247">
        <f>D14+D17</f>
        <v>283759</v>
      </c>
      <c r="E13" s="69">
        <f t="shared" ref="E13:E28" si="3">D13-C13</f>
        <v>26741</v>
      </c>
      <c r="F13" s="70">
        <f t="shared" si="1"/>
        <v>10.404329657844976</v>
      </c>
      <c r="G13" s="70">
        <f t="shared" si="0"/>
        <v>17.419214241866175</v>
      </c>
      <c r="H13" s="281">
        <v>257018</v>
      </c>
      <c r="I13" s="319"/>
      <c r="J13" s="317">
        <f t="shared" si="2"/>
        <v>0</v>
      </c>
      <c r="K13" s="478"/>
      <c r="L13" s="478"/>
      <c r="M13" s="478"/>
      <c r="N13" s="478"/>
      <c r="O13" s="478"/>
      <c r="P13" s="478"/>
      <c r="Q13" s="478"/>
      <c r="R13" s="5"/>
      <c r="S13" s="5"/>
      <c r="T13" s="5"/>
      <c r="U13" s="5"/>
      <c r="V13" s="5"/>
      <c r="W13" s="5"/>
      <c r="X13" s="5"/>
      <c r="Y13" s="5"/>
      <c r="Z13" s="5"/>
    </row>
    <row r="14" spans="1:26" ht="24.95" customHeight="1" x14ac:dyDescent="0.25">
      <c r="A14" s="454" t="s">
        <v>24</v>
      </c>
      <c r="B14" s="454"/>
      <c r="C14" s="278">
        <f>SUM(C15:C16)</f>
        <v>198350</v>
      </c>
      <c r="D14" s="248">
        <f>SUM(D15:D16)</f>
        <v>212185</v>
      </c>
      <c r="E14" s="69">
        <f t="shared" si="3"/>
        <v>13835</v>
      </c>
      <c r="F14" s="70">
        <f t="shared" si="1"/>
        <v>6.9750441139400055</v>
      </c>
      <c r="G14" s="70">
        <f t="shared" si="0"/>
        <v>13.025475751995089</v>
      </c>
      <c r="H14" s="281">
        <v>198350</v>
      </c>
      <c r="I14" s="236"/>
      <c r="J14" s="317">
        <f t="shared" si="2"/>
        <v>0</v>
      </c>
      <c r="K14" s="478"/>
      <c r="L14" s="478"/>
      <c r="M14" s="478"/>
      <c r="N14" s="478"/>
      <c r="O14" s="478"/>
      <c r="P14" s="478"/>
      <c r="Q14" s="478"/>
      <c r="R14" s="5"/>
      <c r="S14" s="5"/>
      <c r="T14" s="5"/>
      <c r="U14" s="5"/>
      <c r="V14" s="5"/>
      <c r="W14" s="5"/>
      <c r="X14" s="5"/>
      <c r="Y14" s="5"/>
      <c r="Z14" s="5"/>
    </row>
    <row r="15" spans="1:26" ht="24.95" customHeight="1" x14ac:dyDescent="0.25">
      <c r="A15" s="466" t="s">
        <v>337</v>
      </c>
      <c r="B15" s="466"/>
      <c r="C15" s="278">
        <v>171900</v>
      </c>
      <c r="D15" s="282">
        <v>202321</v>
      </c>
      <c r="E15" s="69">
        <f t="shared" si="3"/>
        <v>30421</v>
      </c>
      <c r="F15" s="70">
        <f t="shared" si="1"/>
        <v>17.696916812100056</v>
      </c>
      <c r="G15" s="70">
        <f t="shared" si="0"/>
        <v>12.419950890116636</v>
      </c>
      <c r="H15" s="281">
        <v>171900</v>
      </c>
      <c r="I15" s="91"/>
      <c r="J15" s="317">
        <f t="shared" si="2"/>
        <v>0</v>
      </c>
      <c r="K15" s="90"/>
      <c r="L15" s="90"/>
      <c r="M15" s="90"/>
      <c r="N15" s="90"/>
      <c r="O15" s="90"/>
      <c r="P15" s="90"/>
      <c r="Q15" s="90"/>
      <c r="R15" s="5"/>
      <c r="S15" s="5"/>
      <c r="T15" s="5"/>
      <c r="U15" s="5"/>
      <c r="V15" s="5"/>
      <c r="W15" s="5"/>
      <c r="X15" s="5"/>
      <c r="Y15" s="5"/>
      <c r="Z15" s="5"/>
    </row>
    <row r="16" spans="1:26" ht="24.95" customHeight="1" x14ac:dyDescent="0.25">
      <c r="A16" s="466" t="s">
        <v>131</v>
      </c>
      <c r="B16" s="466"/>
      <c r="C16" s="278">
        <v>26450</v>
      </c>
      <c r="D16" s="248">
        <v>9864</v>
      </c>
      <c r="E16" s="69">
        <f t="shared" si="3"/>
        <v>-16586</v>
      </c>
      <c r="F16" s="70">
        <f t="shared" si="1"/>
        <v>-62.706994328922491</v>
      </c>
      <c r="G16" s="70">
        <f t="shared" si="0"/>
        <v>0.60552486187845311</v>
      </c>
      <c r="H16" s="281">
        <v>26450</v>
      </c>
      <c r="I16" s="91"/>
      <c r="J16" s="317">
        <f t="shared" si="2"/>
        <v>0</v>
      </c>
      <c r="K16" s="90"/>
      <c r="L16" s="90"/>
      <c r="M16" s="90"/>
      <c r="N16" s="90"/>
      <c r="O16" s="90"/>
      <c r="P16" s="90"/>
      <c r="Q16" s="90"/>
      <c r="R16" s="5"/>
      <c r="S16" s="5"/>
      <c r="T16" s="5"/>
      <c r="U16" s="5"/>
      <c r="V16" s="5"/>
      <c r="W16" s="5"/>
      <c r="X16" s="5"/>
      <c r="Y16" s="5"/>
      <c r="Z16" s="5"/>
    </row>
    <row r="17" spans="1:11" ht="24.95" customHeight="1" x14ac:dyDescent="0.25">
      <c r="A17" s="456" t="s">
        <v>25</v>
      </c>
      <c r="B17" s="456"/>
      <c r="C17" s="249">
        <f>SUM(C18:C19)</f>
        <v>58668</v>
      </c>
      <c r="D17" s="249">
        <f>SUM(D18:D19)</f>
        <v>71574</v>
      </c>
      <c r="E17" s="69">
        <f t="shared" si="3"/>
        <v>12906</v>
      </c>
      <c r="F17" s="70">
        <f t="shared" si="1"/>
        <v>21.998363673552873</v>
      </c>
      <c r="G17" s="70">
        <f t="shared" si="0"/>
        <v>4.3937384898710867</v>
      </c>
      <c r="H17" s="281">
        <v>58668</v>
      </c>
      <c r="I17" s="236"/>
      <c r="J17" s="317">
        <f t="shared" si="2"/>
        <v>0</v>
      </c>
    </row>
    <row r="18" spans="1:11" ht="24.95" customHeight="1" x14ac:dyDescent="0.25">
      <c r="A18" s="466" t="s">
        <v>338</v>
      </c>
      <c r="B18" s="466"/>
      <c r="C18" s="250">
        <v>56292</v>
      </c>
      <c r="D18" s="283">
        <v>69074</v>
      </c>
      <c r="E18" s="69">
        <f t="shared" si="3"/>
        <v>12782</v>
      </c>
      <c r="F18" s="70">
        <f t="shared" si="1"/>
        <v>22.70660129325659</v>
      </c>
      <c r="G18" s="70">
        <f t="shared" si="0"/>
        <v>4.240270104358502</v>
      </c>
      <c r="H18" s="281">
        <v>56292</v>
      </c>
      <c r="I18" s="91"/>
      <c r="J18" s="317">
        <f t="shared" si="2"/>
        <v>0</v>
      </c>
    </row>
    <row r="19" spans="1:11" ht="24.95" customHeight="1" x14ac:dyDescent="0.25">
      <c r="A19" s="466" t="s">
        <v>132</v>
      </c>
      <c r="B19" s="466"/>
      <c r="C19" s="250">
        <v>2376</v>
      </c>
      <c r="D19" s="250">
        <v>2500</v>
      </c>
      <c r="E19" s="69">
        <f t="shared" si="3"/>
        <v>124</v>
      </c>
      <c r="F19" s="70">
        <f t="shared" si="1"/>
        <v>5.2188552188552189</v>
      </c>
      <c r="G19" s="70">
        <f t="shared" si="0"/>
        <v>0.1534683855125844</v>
      </c>
      <c r="H19" s="281">
        <v>2376</v>
      </c>
      <c r="I19" s="91"/>
      <c r="J19" s="317">
        <f t="shared" si="2"/>
        <v>0</v>
      </c>
    </row>
    <row r="20" spans="1:11" ht="24.95" customHeight="1" x14ac:dyDescent="0.25">
      <c r="A20" s="454" t="s">
        <v>107</v>
      </c>
      <c r="B20" s="454"/>
      <c r="C20" s="251">
        <v>192287</v>
      </c>
      <c r="D20" s="284">
        <v>196141</v>
      </c>
      <c r="E20" s="69">
        <f t="shared" si="3"/>
        <v>3854</v>
      </c>
      <c r="F20" s="70">
        <f t="shared" si="1"/>
        <v>2.0042956622132539</v>
      </c>
      <c r="G20" s="70">
        <f t="shared" si="0"/>
        <v>12.040577041129527</v>
      </c>
      <c r="H20" s="281">
        <v>192287</v>
      </c>
      <c r="I20" s="9"/>
      <c r="J20" s="317">
        <f t="shared" si="2"/>
        <v>0</v>
      </c>
    </row>
    <row r="21" spans="1:11" ht="24.95" customHeight="1" x14ac:dyDescent="0.25">
      <c r="A21" s="454" t="s">
        <v>80</v>
      </c>
      <c r="B21" s="454"/>
      <c r="C21" s="251">
        <v>28347</v>
      </c>
      <c r="D21" s="284">
        <v>21039</v>
      </c>
      <c r="E21" s="69">
        <f t="shared" si="3"/>
        <v>-7308</v>
      </c>
      <c r="F21" s="70">
        <f t="shared" si="1"/>
        <v>-25.78050587363742</v>
      </c>
      <c r="G21" s="70">
        <f t="shared" si="0"/>
        <v>1.2915285451197054</v>
      </c>
      <c r="H21" s="281">
        <v>28347</v>
      </c>
      <c r="I21" s="49"/>
      <c r="J21" s="317">
        <f t="shared" si="2"/>
        <v>0</v>
      </c>
      <c r="K21" s="9"/>
    </row>
    <row r="22" spans="1:11" ht="24.95" customHeight="1" x14ac:dyDescent="0.25">
      <c r="A22" s="454" t="s">
        <v>26</v>
      </c>
      <c r="B22" s="454"/>
      <c r="C22" s="251">
        <v>17790</v>
      </c>
      <c r="D22" s="251">
        <v>15000</v>
      </c>
      <c r="E22" s="69">
        <f t="shared" si="3"/>
        <v>-2790</v>
      </c>
      <c r="F22" s="70">
        <f t="shared" si="1"/>
        <v>-15.682967959527824</v>
      </c>
      <c r="G22" s="70">
        <f t="shared" si="0"/>
        <v>0.92081031307550654</v>
      </c>
      <c r="H22" s="281">
        <v>17790</v>
      </c>
      <c r="I22" s="9"/>
      <c r="J22" s="317">
        <f t="shared" si="2"/>
        <v>0</v>
      </c>
    </row>
    <row r="23" spans="1:11" ht="24.95" customHeight="1" x14ac:dyDescent="0.25">
      <c r="A23" s="454" t="s">
        <v>340</v>
      </c>
      <c r="B23" s="454"/>
      <c r="C23" s="252">
        <v>1709.56</v>
      </c>
      <c r="D23" s="252">
        <v>2000</v>
      </c>
      <c r="E23" s="69">
        <f t="shared" si="3"/>
        <v>290.44000000000005</v>
      </c>
      <c r="F23" s="70">
        <f t="shared" si="1"/>
        <v>16.989166803154031</v>
      </c>
      <c r="G23" s="70">
        <f t="shared" si="0"/>
        <v>0.12277470841006752</v>
      </c>
      <c r="H23" s="320">
        <v>1709.56</v>
      </c>
      <c r="I23" s="321" t="e">
        <f>C23-#REF!</f>
        <v>#REF!</v>
      </c>
      <c r="J23" s="317">
        <f t="shared" si="2"/>
        <v>0</v>
      </c>
    </row>
    <row r="24" spans="1:11" ht="24.95" customHeight="1" x14ac:dyDescent="0.25">
      <c r="A24" s="454" t="s">
        <v>27</v>
      </c>
      <c r="B24" s="454"/>
      <c r="C24" s="252">
        <v>666196</v>
      </c>
      <c r="D24" s="285">
        <v>631061</v>
      </c>
      <c r="E24" s="69">
        <f t="shared" si="3"/>
        <v>-35135</v>
      </c>
      <c r="F24" s="70">
        <f t="shared" si="1"/>
        <v>-5.2739734252382178</v>
      </c>
      <c r="G24" s="70">
        <f t="shared" si="0"/>
        <v>38.739165131982809</v>
      </c>
      <c r="H24" s="281">
        <v>666196</v>
      </c>
      <c r="I24" s="9"/>
      <c r="J24" s="317">
        <f t="shared" si="2"/>
        <v>0</v>
      </c>
    </row>
    <row r="25" spans="1:11" ht="24.95" customHeight="1" x14ac:dyDescent="0.25">
      <c r="A25" s="455" t="s">
        <v>28</v>
      </c>
      <c r="B25" s="455"/>
      <c r="C25" s="247">
        <f>SUM(C26:C27)</f>
        <v>381929.94</v>
      </c>
      <c r="D25" s="247">
        <f>SUM(D26:D27)</f>
        <v>480000</v>
      </c>
      <c r="E25" s="69">
        <f t="shared" si="3"/>
        <v>98070.06</v>
      </c>
      <c r="F25" s="70">
        <f t="shared" si="1"/>
        <v>25.677499910062039</v>
      </c>
      <c r="G25" s="70">
        <f t="shared" si="0"/>
        <v>29.465930018416209</v>
      </c>
      <c r="H25" s="281">
        <v>381929.94</v>
      </c>
      <c r="I25" s="280">
        <f>H25-C25</f>
        <v>0</v>
      </c>
      <c r="J25" s="317">
        <f t="shared" si="2"/>
        <v>0</v>
      </c>
    </row>
    <row r="26" spans="1:11" ht="15.75" x14ac:dyDescent="0.25">
      <c r="A26" s="454" t="s">
        <v>29</v>
      </c>
      <c r="B26" s="454"/>
      <c r="C26" s="252">
        <v>381929.94</v>
      </c>
      <c r="D26" s="252">
        <v>480000</v>
      </c>
      <c r="E26" s="69">
        <f t="shared" si="3"/>
        <v>98070.06</v>
      </c>
      <c r="F26" s="70">
        <f t="shared" si="1"/>
        <v>25.677499910062039</v>
      </c>
      <c r="G26" s="70">
        <f t="shared" si="0"/>
        <v>29.465930018416209</v>
      </c>
      <c r="H26" s="281">
        <v>381929.94</v>
      </c>
      <c r="I26" s="280">
        <f>H26-C26</f>
        <v>0</v>
      </c>
      <c r="J26" s="317">
        <f t="shared" si="2"/>
        <v>0</v>
      </c>
    </row>
    <row r="27" spans="1:11" ht="24.95" customHeight="1" x14ac:dyDescent="0.25">
      <c r="A27" s="454" t="s">
        <v>339</v>
      </c>
      <c r="B27" s="454"/>
      <c r="C27" s="252">
        <v>0</v>
      </c>
      <c r="D27" s="252">
        <v>0</v>
      </c>
      <c r="E27" s="69">
        <f t="shared" si="3"/>
        <v>0</v>
      </c>
      <c r="F27" s="70">
        <f t="shared" si="1"/>
        <v>0</v>
      </c>
      <c r="G27" s="70">
        <f t="shared" si="0"/>
        <v>0</v>
      </c>
      <c r="H27" s="281">
        <v>0</v>
      </c>
      <c r="I27" s="9"/>
      <c r="J27" s="317">
        <f t="shared" si="2"/>
        <v>0</v>
      </c>
    </row>
    <row r="28" spans="1:11" ht="24.95" customHeight="1" x14ac:dyDescent="0.25">
      <c r="A28" s="455" t="s">
        <v>30</v>
      </c>
      <c r="B28" s="455"/>
      <c r="C28" s="247">
        <f>SUM(C11,C25)</f>
        <v>1545277.5</v>
      </c>
      <c r="D28" s="247">
        <f>SUM(D11,D25)</f>
        <v>1629000</v>
      </c>
      <c r="E28" s="69">
        <f t="shared" si="3"/>
        <v>83722.5</v>
      </c>
      <c r="F28" s="70">
        <f t="shared" si="1"/>
        <v>5.4179589102928114</v>
      </c>
      <c r="G28" s="70">
        <f t="shared" si="0"/>
        <v>100</v>
      </c>
      <c r="H28" s="281">
        <v>1545277.5</v>
      </c>
      <c r="I28" s="280">
        <f>H28-C28</f>
        <v>0</v>
      </c>
      <c r="J28" s="317">
        <f t="shared" si="2"/>
        <v>0</v>
      </c>
    </row>
    <row r="29" spans="1:11" ht="24.95" customHeight="1" x14ac:dyDescent="0.25">
      <c r="A29" s="470" t="s">
        <v>31</v>
      </c>
      <c r="B29" s="470"/>
      <c r="C29" s="253"/>
      <c r="D29" s="253"/>
      <c r="E29" s="72"/>
      <c r="F29" s="73"/>
      <c r="G29" s="73"/>
      <c r="H29" s="281"/>
      <c r="I29" s="9"/>
      <c r="J29" s="317">
        <f t="shared" si="2"/>
        <v>0</v>
      </c>
    </row>
    <row r="30" spans="1:11" ht="24.95" customHeight="1" x14ac:dyDescent="0.25">
      <c r="A30" s="456" t="s">
        <v>32</v>
      </c>
      <c r="B30" s="456"/>
      <c r="C30" s="247">
        <f>SUM(C31:C32)</f>
        <v>1499981</v>
      </c>
      <c r="D30" s="247">
        <f>SUM(D31:D32)</f>
        <v>1581168</v>
      </c>
      <c r="E30" s="69">
        <f>D30-C30</f>
        <v>81187</v>
      </c>
      <c r="F30" s="70">
        <f t="shared" si="1"/>
        <v>5.4125352254461889</v>
      </c>
      <c r="G30" s="70">
        <f t="shared" ref="G30:G36" si="4">IFERROR(D30/$D$36*100,0)</f>
        <v>97.063720073664825</v>
      </c>
      <c r="H30" s="281">
        <v>1499981</v>
      </c>
      <c r="I30" s="9"/>
      <c r="J30" s="317">
        <f t="shared" si="2"/>
        <v>0</v>
      </c>
    </row>
    <row r="31" spans="1:11" ht="24.95" customHeight="1" x14ac:dyDescent="0.25">
      <c r="A31" s="454" t="s">
        <v>33</v>
      </c>
      <c r="B31" s="454"/>
      <c r="C31" s="251">
        <v>423930</v>
      </c>
      <c r="D31" s="284">
        <f>'Anexo_1.3_ Elemento de Despesas'!E12+'Anexo_1.3_ Elemento de Despesas'!E17+'Anexo_1.3_ Elemento de Despesas'!E18</f>
        <v>519000</v>
      </c>
      <c r="E31" s="69">
        <f t="shared" ref="E31:E36" si="5">D31-C31</f>
        <v>95070</v>
      </c>
      <c r="F31" s="70">
        <f t="shared" si="1"/>
        <v>22.425872195881396</v>
      </c>
      <c r="G31" s="70">
        <f t="shared" si="4"/>
        <v>31.860036832412526</v>
      </c>
      <c r="H31" s="281">
        <v>423930</v>
      </c>
      <c r="I31" s="286">
        <f>SUMIF('Quadro Geral'!$B$10:$B$24,"p",'Quadro Geral'!$J$10:$J$24)</f>
        <v>503000</v>
      </c>
      <c r="J31" s="317">
        <f>C31-H31</f>
        <v>0</v>
      </c>
    </row>
    <row r="32" spans="1:11" ht="24.95" customHeight="1" x14ac:dyDescent="0.25">
      <c r="A32" s="454" t="s">
        <v>86</v>
      </c>
      <c r="B32" s="454"/>
      <c r="C32" s="251">
        <v>1076051</v>
      </c>
      <c r="D32" s="284">
        <f>D28-D31-D33-D34-D35</f>
        <v>1062168</v>
      </c>
      <c r="E32" s="69">
        <f t="shared" si="5"/>
        <v>-13883</v>
      </c>
      <c r="F32" s="70">
        <f t="shared" si="1"/>
        <v>-1.2901804840105162</v>
      </c>
      <c r="G32" s="70">
        <f t="shared" si="4"/>
        <v>65.203683241252293</v>
      </c>
      <c r="H32" s="281">
        <v>1076051</v>
      </c>
      <c r="I32" s="286">
        <f>SUMIF('Quadro Geral'!$B$10:$B$24,"a",'Quadro Geral'!$J$10:$J$24)-I33-I34-I35</f>
        <v>1078168</v>
      </c>
      <c r="J32" s="317">
        <f t="shared" si="2"/>
        <v>0</v>
      </c>
    </row>
    <row r="33" spans="1:12" ht="24.95" customHeight="1" x14ac:dyDescent="0.25">
      <c r="A33" s="454" t="s">
        <v>34</v>
      </c>
      <c r="B33" s="454"/>
      <c r="C33" s="251">
        <v>8033</v>
      </c>
      <c r="D33" s="284">
        <f>'Anexo_1.3_ Elemento de Despesas'!E20</f>
        <v>10012</v>
      </c>
      <c r="E33" s="69">
        <f t="shared" si="5"/>
        <v>1979</v>
      </c>
      <c r="F33" s="70">
        <f t="shared" si="1"/>
        <v>24.635877007344703</v>
      </c>
      <c r="G33" s="70">
        <f t="shared" si="4"/>
        <v>0.614610190300798</v>
      </c>
      <c r="H33" s="281">
        <v>8033</v>
      </c>
      <c r="I33" s="286">
        <f>'Quadro Geral'!J18</f>
        <v>10012</v>
      </c>
      <c r="J33" s="317">
        <f t="shared" si="2"/>
        <v>0</v>
      </c>
    </row>
    <row r="34" spans="1:12" ht="24.95" customHeight="1" x14ac:dyDescent="0.25">
      <c r="A34" s="454" t="s">
        <v>85</v>
      </c>
      <c r="B34" s="454"/>
      <c r="C34" s="251">
        <v>25905</v>
      </c>
      <c r="D34" s="284">
        <f>'Anexo_1.3_ Elemento de Despesas'!E22+'Anexo_1.3_ Elemento de Despesas'!E21</f>
        <v>25820</v>
      </c>
      <c r="E34" s="69">
        <f t="shared" si="5"/>
        <v>-85</v>
      </c>
      <c r="F34" s="70">
        <f t="shared" si="1"/>
        <v>-0.32812198417293958</v>
      </c>
      <c r="G34" s="70">
        <f t="shared" si="4"/>
        <v>1.5850214855739717</v>
      </c>
      <c r="H34" s="281">
        <v>25905</v>
      </c>
      <c r="I34" s="286">
        <f>'Quadro Geral'!K19+'Quadro Geral'!K20</f>
        <v>25820</v>
      </c>
      <c r="J34" s="317">
        <f t="shared" si="2"/>
        <v>0</v>
      </c>
    </row>
    <row r="35" spans="1:12" ht="24.95" customHeight="1" x14ac:dyDescent="0.25">
      <c r="A35" s="454" t="s">
        <v>39</v>
      </c>
      <c r="B35" s="454"/>
      <c r="C35" s="251">
        <v>11358.5</v>
      </c>
      <c r="D35" s="284">
        <f>'Anexo_1.3_ Elemento de Despesas'!E19</f>
        <v>12000</v>
      </c>
      <c r="E35" s="69">
        <f t="shared" si="5"/>
        <v>641.5</v>
      </c>
      <c r="F35" s="70">
        <f t="shared" si="1"/>
        <v>5.6477527842584845</v>
      </c>
      <c r="G35" s="70">
        <f t="shared" si="4"/>
        <v>0.73664825046040516</v>
      </c>
      <c r="H35" s="281">
        <v>11358.5</v>
      </c>
      <c r="I35" s="286">
        <f>'Quadro Geral'!J17</f>
        <v>12000</v>
      </c>
      <c r="J35" s="317">
        <f t="shared" si="2"/>
        <v>0</v>
      </c>
    </row>
    <row r="36" spans="1:12" ht="24.75" customHeight="1" x14ac:dyDescent="0.25">
      <c r="A36" s="455" t="s">
        <v>35</v>
      </c>
      <c r="B36" s="455"/>
      <c r="C36" s="247">
        <f>SUM(C30,C33:C35)</f>
        <v>1545277.5</v>
      </c>
      <c r="D36" s="247">
        <f>SUM(D30,D33:D35)</f>
        <v>1629000</v>
      </c>
      <c r="E36" s="69">
        <f t="shared" si="5"/>
        <v>83722.5</v>
      </c>
      <c r="F36" s="70">
        <f t="shared" si="1"/>
        <v>5.4179589102928114</v>
      </c>
      <c r="G36" s="70">
        <f t="shared" si="4"/>
        <v>100</v>
      </c>
      <c r="H36" s="281">
        <v>1545277.5</v>
      </c>
      <c r="I36" s="280">
        <f>I31+I32+I33+I34+I35</f>
        <v>1629000</v>
      </c>
      <c r="J36" s="317">
        <f>C36-H36</f>
        <v>0</v>
      </c>
    </row>
    <row r="37" spans="1:12" ht="24.95" customHeight="1" x14ac:dyDescent="0.25">
      <c r="A37" s="454" t="s">
        <v>36</v>
      </c>
      <c r="B37" s="454"/>
      <c r="C37" s="74">
        <f>C28-C36</f>
        <v>0</v>
      </c>
      <c r="D37" s="74">
        <f>D28-D36</f>
        <v>0</v>
      </c>
      <c r="E37" s="74">
        <f t="shared" ref="E37" si="6">E28-E36</f>
        <v>0</v>
      </c>
      <c r="F37" s="75"/>
      <c r="G37" s="75"/>
    </row>
    <row r="38" spans="1:12" x14ac:dyDescent="0.25">
      <c r="A38" s="475" t="s">
        <v>142</v>
      </c>
      <c r="B38" s="475"/>
      <c r="C38" s="475"/>
      <c r="D38" s="475"/>
      <c r="E38" s="475"/>
      <c r="F38" s="475"/>
      <c r="G38" s="475"/>
    </row>
    <row r="39" spans="1:12" s="9" customFormat="1" ht="28.5" customHeight="1" x14ac:dyDescent="0.25">
      <c r="A39" s="474" t="s">
        <v>574</v>
      </c>
      <c r="B39" s="474"/>
      <c r="C39" s="474"/>
      <c r="D39" s="474"/>
      <c r="E39" s="474"/>
      <c r="F39" s="474"/>
      <c r="G39" s="474"/>
    </row>
    <row r="40" spans="1:12" ht="75.75" customHeight="1" x14ac:dyDescent="0.25">
      <c r="A40" s="467" t="s">
        <v>640</v>
      </c>
      <c r="B40" s="468"/>
      <c r="C40" s="468"/>
      <c r="D40" s="468"/>
      <c r="E40" s="468"/>
      <c r="F40" s="468"/>
      <c r="G40" s="469"/>
    </row>
    <row r="41" spans="1:12" ht="31.5" customHeight="1" x14ac:dyDescent="0.25">
      <c r="A41" s="465" t="s">
        <v>260</v>
      </c>
      <c r="B41" s="465"/>
      <c r="C41" s="465"/>
      <c r="D41" s="465"/>
      <c r="E41" s="465"/>
      <c r="F41" s="465"/>
      <c r="G41" s="465"/>
    </row>
    <row r="42" spans="1:12" ht="24.75" customHeight="1" x14ac:dyDescent="0.25">
      <c r="A42" s="105" t="s">
        <v>120</v>
      </c>
      <c r="B42" s="465" t="s">
        <v>123</v>
      </c>
      <c r="C42" s="465"/>
      <c r="D42" s="465"/>
      <c r="E42" s="465" t="s">
        <v>124</v>
      </c>
      <c r="F42" s="465"/>
      <c r="G42" s="465"/>
    </row>
    <row r="43" spans="1:12" ht="41.25" customHeight="1" x14ac:dyDescent="0.25">
      <c r="A43" s="105"/>
      <c r="B43" s="103" t="s">
        <v>251</v>
      </c>
      <c r="C43" s="103" t="s">
        <v>252</v>
      </c>
      <c r="D43" s="103" t="s">
        <v>125</v>
      </c>
      <c r="E43" s="103" t="s">
        <v>261</v>
      </c>
      <c r="F43" s="103" t="s">
        <v>262</v>
      </c>
      <c r="G43" s="103" t="s">
        <v>136</v>
      </c>
    </row>
    <row r="44" spans="1:12" ht="33.75" customHeight="1" x14ac:dyDescent="0.25">
      <c r="A44" s="71" t="s">
        <v>121</v>
      </c>
      <c r="B44" s="279">
        <f>C11</f>
        <v>1163347.56</v>
      </c>
      <c r="C44" s="254">
        <f>D11</f>
        <v>1149000</v>
      </c>
      <c r="D44" s="109">
        <f>(IFERROR(C44/B44*100-100,0))</f>
        <v>-1.2332995308813821</v>
      </c>
      <c r="E44" s="279">
        <v>1163347.5</v>
      </c>
      <c r="F44" s="254">
        <f>'Anexo_1.3_ Elemento de Despesas'!P55</f>
        <v>1149000</v>
      </c>
      <c r="G44" s="109">
        <f>(IFERROR(F44/E44*100-100,0))</f>
        <v>-1.2332944369588716</v>
      </c>
      <c r="H44" s="281">
        <f>'Anexo_1.3_ Elemento de Despesas'!P55</f>
        <v>1149000</v>
      </c>
      <c r="I44" s="280"/>
      <c r="J44" s="9"/>
      <c r="K44" s="281"/>
      <c r="L44" s="280"/>
    </row>
    <row r="45" spans="1:12" ht="33.75" customHeight="1" x14ac:dyDescent="0.25">
      <c r="A45" s="71" t="s">
        <v>122</v>
      </c>
      <c r="B45" s="279">
        <f>C25</f>
        <v>381929.94</v>
      </c>
      <c r="C45" s="254">
        <f>D25</f>
        <v>480000</v>
      </c>
      <c r="D45" s="109">
        <f t="shared" ref="D45:D46" si="7">(IFERROR(C45/B45*100-100,0))</f>
        <v>25.677499910062025</v>
      </c>
      <c r="E45" s="279">
        <v>381930</v>
      </c>
      <c r="F45" s="254">
        <f>'Anexo_1.3_ Elemento de Despesas'!Q55</f>
        <v>480000</v>
      </c>
      <c r="G45" s="109">
        <f t="shared" ref="G45:G46" si="8">(IFERROR(F45/E45*100-100,0))</f>
        <v>25.67748016652267</v>
      </c>
      <c r="H45" s="281">
        <f>'Anexo_1.3_ Elemento de Despesas'!Q55</f>
        <v>480000</v>
      </c>
      <c r="I45" s="280"/>
      <c r="J45" s="9"/>
      <c r="K45" s="281"/>
      <c r="L45" s="9"/>
    </row>
    <row r="46" spans="1:12" ht="27.75" customHeight="1" x14ac:dyDescent="0.25">
      <c r="A46" s="106" t="s">
        <v>0</v>
      </c>
      <c r="B46" s="255">
        <f>SUM(B44:B45)</f>
        <v>1545277.5</v>
      </c>
      <c r="C46" s="255">
        <f t="shared" ref="C46:F46" si="9">SUM(C44:C45)</f>
        <v>1629000</v>
      </c>
      <c r="D46" s="202">
        <f t="shared" si="7"/>
        <v>5.4179589102928247</v>
      </c>
      <c r="E46" s="255">
        <f t="shared" si="9"/>
        <v>1545277.5</v>
      </c>
      <c r="F46" s="255">
        <f t="shared" si="9"/>
        <v>1629000</v>
      </c>
      <c r="G46" s="202">
        <f t="shared" si="8"/>
        <v>5.4179589102928247</v>
      </c>
    </row>
    <row r="47" spans="1:12" x14ac:dyDescent="0.25">
      <c r="A47" s="476"/>
      <c r="B47" s="477"/>
      <c r="C47" s="477"/>
      <c r="D47" s="477"/>
      <c r="E47" s="477"/>
      <c r="F47" s="477"/>
      <c r="G47" s="477"/>
    </row>
    <row r="49" spans="1:14" ht="23.25" x14ac:dyDescent="0.25">
      <c r="A49" s="173" t="s">
        <v>20</v>
      </c>
      <c r="B49" s="173" t="s">
        <v>263</v>
      </c>
      <c r="C49" s="173" t="s">
        <v>264</v>
      </c>
    </row>
    <row r="50" spans="1:14" ht="23.25" x14ac:dyDescent="0.25">
      <c r="A50" s="174" t="s">
        <v>265</v>
      </c>
      <c r="B50" s="178">
        <f>D11</f>
        <v>1149000</v>
      </c>
      <c r="C50" s="178">
        <f>D25</f>
        <v>480000</v>
      </c>
    </row>
    <row r="51" spans="1:14" ht="23.25" x14ac:dyDescent="0.25">
      <c r="A51" s="174" t="s">
        <v>266</v>
      </c>
      <c r="B51" s="178">
        <f>'Anexo_1.3_ Elemento de Despesas'!P55</f>
        <v>1149000</v>
      </c>
      <c r="C51" s="178">
        <f>'Anexo_1.3_ Elemento de Despesas'!Q55</f>
        <v>480000</v>
      </c>
    </row>
    <row r="52" spans="1:14" ht="23.25" x14ac:dyDescent="0.25">
      <c r="A52" s="179" t="s">
        <v>36</v>
      </c>
      <c r="B52" s="180">
        <f>B50-B51</f>
        <v>0</v>
      </c>
      <c r="C52" s="180">
        <f>C50-C51</f>
        <v>0</v>
      </c>
    </row>
    <row r="54" spans="1:14" ht="21" x14ac:dyDescent="0.25">
      <c r="A54" s="439" t="s">
        <v>573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</row>
    <row r="55" spans="1:14" s="9" customFormat="1" ht="18" customHeight="1" x14ac:dyDescent="0.25"/>
    <row r="56" spans="1:14" s="9" customFormat="1" x14ac:dyDescent="0.25"/>
    <row r="57" spans="1:14" s="9" customFormat="1" x14ac:dyDescent="0.25"/>
    <row r="58" spans="1:14" s="9" customFormat="1" x14ac:dyDescent="0.25"/>
  </sheetData>
  <mergeCells count="49">
    <mergeCell ref="Q13:Q14"/>
    <mergeCell ref="K13:K14"/>
    <mergeCell ref="L13:L14"/>
    <mergeCell ref="M13:M14"/>
    <mergeCell ref="N13:N14"/>
    <mergeCell ref="O13:O14"/>
    <mergeCell ref="P13:P14"/>
    <mergeCell ref="A54:N54"/>
    <mergeCell ref="A39:G39"/>
    <mergeCell ref="A17:B17"/>
    <mergeCell ref="A18:B18"/>
    <mergeCell ref="A19:B19"/>
    <mergeCell ref="A20:B20"/>
    <mergeCell ref="A38:G38"/>
    <mergeCell ref="A47:G47"/>
    <mergeCell ref="B42:D42"/>
    <mergeCell ref="E42:G42"/>
    <mergeCell ref="A30:B30"/>
    <mergeCell ref="D8:D9"/>
    <mergeCell ref="E8:F8"/>
    <mergeCell ref="G8:G9"/>
    <mergeCell ref="A31:B31"/>
    <mergeCell ref="A41:G41"/>
    <mergeCell ref="A13:B13"/>
    <mergeCell ref="A14:B14"/>
    <mergeCell ref="A15:B15"/>
    <mergeCell ref="A40:G40"/>
    <mergeCell ref="A33:B33"/>
    <mergeCell ref="A29:B29"/>
    <mergeCell ref="C8:C9"/>
    <mergeCell ref="A10:B10"/>
    <mergeCell ref="A32:B32"/>
    <mergeCell ref="A16:B16"/>
    <mergeCell ref="A4:G4"/>
    <mergeCell ref="A35:B35"/>
    <mergeCell ref="A36:B36"/>
    <mergeCell ref="A37:B37"/>
    <mergeCell ref="A11:B11"/>
    <mergeCell ref="A12:B12"/>
    <mergeCell ref="A21:B21"/>
    <mergeCell ref="A22:B22"/>
    <mergeCell ref="A23:B23"/>
    <mergeCell ref="A24:B24"/>
    <mergeCell ref="A25:B25"/>
    <mergeCell ref="A34:B34"/>
    <mergeCell ref="A26:B26"/>
    <mergeCell ref="A27:B27"/>
    <mergeCell ref="A28:B28"/>
    <mergeCell ref="A8:B9"/>
  </mergeCells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rgb="FF92D050"/>
  </sheetPr>
  <dimension ref="A2:AF40"/>
  <sheetViews>
    <sheetView topLeftCell="A7" zoomScale="66" zoomScaleNormal="66" workbookViewId="0">
      <selection activeCell="G22" sqref="G22"/>
    </sheetView>
  </sheetViews>
  <sheetFormatPr defaultRowHeight="15" x14ac:dyDescent="0.25"/>
  <cols>
    <col min="1" max="1" width="9.140625" style="9"/>
    <col min="2" max="2" width="35.5703125" style="9" customWidth="1"/>
    <col min="3" max="3" width="35.7109375" style="9" customWidth="1"/>
    <col min="4" max="4" width="21.5703125" style="9" customWidth="1"/>
    <col min="5" max="5" width="21.28515625" style="9" customWidth="1"/>
    <col min="6" max="6" width="14.5703125" style="9" customWidth="1"/>
    <col min="7" max="7" width="18.5703125" style="9" customWidth="1"/>
    <col min="8" max="8" width="13.140625" style="9" customWidth="1"/>
    <col min="9" max="9" width="4" style="9" customWidth="1"/>
    <col min="10" max="10" width="20.85546875" style="9" customWidth="1"/>
    <col min="11" max="11" width="10.7109375" style="9" customWidth="1"/>
    <col min="12" max="12" width="70.140625" style="9" customWidth="1"/>
    <col min="13" max="13" width="34.140625" style="9" customWidth="1"/>
    <col min="14" max="14" width="18.5703125" style="9" customWidth="1"/>
    <col min="15" max="15" width="20" style="9" customWidth="1"/>
    <col min="16" max="16" width="17.42578125" style="9" customWidth="1"/>
    <col min="17" max="17" width="21.28515625" style="9" customWidth="1"/>
    <col min="18" max="18" width="20.28515625" style="9" customWidth="1"/>
    <col min="19" max="19" width="16.7109375" style="9" customWidth="1"/>
    <col min="20" max="260" width="9.140625" style="9"/>
    <col min="261" max="261" width="35.5703125" style="9" customWidth="1"/>
    <col min="262" max="262" width="23" style="9" customWidth="1"/>
    <col min="263" max="263" width="17.7109375" style="9" customWidth="1"/>
    <col min="264" max="264" width="18.42578125" style="9" customWidth="1"/>
    <col min="265" max="266" width="13.140625" style="9" customWidth="1"/>
    <col min="267" max="267" width="10.7109375" style="9" customWidth="1"/>
    <col min="268" max="268" width="40.85546875" style="9" customWidth="1"/>
    <col min="269" max="269" width="34.140625" style="9" customWidth="1"/>
    <col min="270" max="270" width="16" style="9" customWidth="1"/>
    <col min="271" max="271" width="15.7109375" style="9" customWidth="1"/>
    <col min="272" max="272" width="17.42578125" style="9" customWidth="1"/>
    <col min="273" max="273" width="10.7109375" style="9" customWidth="1"/>
    <col min="274" max="274" width="13" style="9" customWidth="1"/>
    <col min="275" max="275" width="16.7109375" style="9" customWidth="1"/>
    <col min="276" max="516" width="9.140625" style="9"/>
    <col min="517" max="517" width="35.5703125" style="9" customWidth="1"/>
    <col min="518" max="518" width="23" style="9" customWidth="1"/>
    <col min="519" max="519" width="17.7109375" style="9" customWidth="1"/>
    <col min="520" max="520" width="18.42578125" style="9" customWidth="1"/>
    <col min="521" max="522" width="13.140625" style="9" customWidth="1"/>
    <col min="523" max="523" width="10.7109375" style="9" customWidth="1"/>
    <col min="524" max="524" width="40.85546875" style="9" customWidth="1"/>
    <col min="525" max="525" width="34.140625" style="9" customWidth="1"/>
    <col min="526" max="526" width="16" style="9" customWidth="1"/>
    <col min="527" max="527" width="15.7109375" style="9" customWidth="1"/>
    <col min="528" max="528" width="17.42578125" style="9" customWidth="1"/>
    <col min="529" max="529" width="10.7109375" style="9" customWidth="1"/>
    <col min="530" max="530" width="13" style="9" customWidth="1"/>
    <col min="531" max="531" width="16.7109375" style="9" customWidth="1"/>
    <col min="532" max="772" width="9.140625" style="9"/>
    <col min="773" max="773" width="35.5703125" style="9" customWidth="1"/>
    <col min="774" max="774" width="23" style="9" customWidth="1"/>
    <col min="775" max="775" width="17.7109375" style="9" customWidth="1"/>
    <col min="776" max="776" width="18.42578125" style="9" customWidth="1"/>
    <col min="777" max="778" width="13.140625" style="9" customWidth="1"/>
    <col min="779" max="779" width="10.7109375" style="9" customWidth="1"/>
    <col min="780" max="780" width="40.85546875" style="9" customWidth="1"/>
    <col min="781" max="781" width="34.140625" style="9" customWidth="1"/>
    <col min="782" max="782" width="16" style="9" customWidth="1"/>
    <col min="783" max="783" width="15.7109375" style="9" customWidth="1"/>
    <col min="784" max="784" width="17.42578125" style="9" customWidth="1"/>
    <col min="785" max="785" width="10.7109375" style="9" customWidth="1"/>
    <col min="786" max="786" width="13" style="9" customWidth="1"/>
    <col min="787" max="787" width="16.7109375" style="9" customWidth="1"/>
    <col min="788" max="1028" width="9.140625" style="9"/>
    <col min="1029" max="1029" width="35.5703125" style="9" customWidth="1"/>
    <col min="1030" max="1030" width="23" style="9" customWidth="1"/>
    <col min="1031" max="1031" width="17.7109375" style="9" customWidth="1"/>
    <col min="1032" max="1032" width="18.42578125" style="9" customWidth="1"/>
    <col min="1033" max="1034" width="13.140625" style="9" customWidth="1"/>
    <col min="1035" max="1035" width="10.7109375" style="9" customWidth="1"/>
    <col min="1036" max="1036" width="40.85546875" style="9" customWidth="1"/>
    <col min="1037" max="1037" width="34.140625" style="9" customWidth="1"/>
    <col min="1038" max="1038" width="16" style="9" customWidth="1"/>
    <col min="1039" max="1039" width="15.7109375" style="9" customWidth="1"/>
    <col min="1040" max="1040" width="17.42578125" style="9" customWidth="1"/>
    <col min="1041" max="1041" width="10.7109375" style="9" customWidth="1"/>
    <col min="1042" max="1042" width="13" style="9" customWidth="1"/>
    <col min="1043" max="1043" width="16.7109375" style="9" customWidth="1"/>
    <col min="1044" max="1284" width="9.140625" style="9"/>
    <col min="1285" max="1285" width="35.5703125" style="9" customWidth="1"/>
    <col min="1286" max="1286" width="23" style="9" customWidth="1"/>
    <col min="1287" max="1287" width="17.7109375" style="9" customWidth="1"/>
    <col min="1288" max="1288" width="18.42578125" style="9" customWidth="1"/>
    <col min="1289" max="1290" width="13.140625" style="9" customWidth="1"/>
    <col min="1291" max="1291" width="10.7109375" style="9" customWidth="1"/>
    <col min="1292" max="1292" width="40.85546875" style="9" customWidth="1"/>
    <col min="1293" max="1293" width="34.140625" style="9" customWidth="1"/>
    <col min="1294" max="1294" width="16" style="9" customWidth="1"/>
    <col min="1295" max="1295" width="15.7109375" style="9" customWidth="1"/>
    <col min="1296" max="1296" width="17.42578125" style="9" customWidth="1"/>
    <col min="1297" max="1297" width="10.7109375" style="9" customWidth="1"/>
    <col min="1298" max="1298" width="13" style="9" customWidth="1"/>
    <col min="1299" max="1299" width="16.7109375" style="9" customWidth="1"/>
    <col min="1300" max="1540" width="9.140625" style="9"/>
    <col min="1541" max="1541" width="35.5703125" style="9" customWidth="1"/>
    <col min="1542" max="1542" width="23" style="9" customWidth="1"/>
    <col min="1543" max="1543" width="17.7109375" style="9" customWidth="1"/>
    <col min="1544" max="1544" width="18.42578125" style="9" customWidth="1"/>
    <col min="1545" max="1546" width="13.140625" style="9" customWidth="1"/>
    <col min="1547" max="1547" width="10.7109375" style="9" customWidth="1"/>
    <col min="1548" max="1548" width="40.85546875" style="9" customWidth="1"/>
    <col min="1549" max="1549" width="34.140625" style="9" customWidth="1"/>
    <col min="1550" max="1550" width="16" style="9" customWidth="1"/>
    <col min="1551" max="1551" width="15.7109375" style="9" customWidth="1"/>
    <col min="1552" max="1552" width="17.42578125" style="9" customWidth="1"/>
    <col min="1553" max="1553" width="10.7109375" style="9" customWidth="1"/>
    <col min="1554" max="1554" width="13" style="9" customWidth="1"/>
    <col min="1555" max="1555" width="16.7109375" style="9" customWidth="1"/>
    <col min="1556" max="1796" width="9.140625" style="9"/>
    <col min="1797" max="1797" width="35.5703125" style="9" customWidth="1"/>
    <col min="1798" max="1798" width="23" style="9" customWidth="1"/>
    <col min="1799" max="1799" width="17.7109375" style="9" customWidth="1"/>
    <col min="1800" max="1800" width="18.42578125" style="9" customWidth="1"/>
    <col min="1801" max="1802" width="13.140625" style="9" customWidth="1"/>
    <col min="1803" max="1803" width="10.7109375" style="9" customWidth="1"/>
    <col min="1804" max="1804" width="40.85546875" style="9" customWidth="1"/>
    <col min="1805" max="1805" width="34.140625" style="9" customWidth="1"/>
    <col min="1806" max="1806" width="16" style="9" customWidth="1"/>
    <col min="1807" max="1807" width="15.7109375" style="9" customWidth="1"/>
    <col min="1808" max="1808" width="17.42578125" style="9" customWidth="1"/>
    <col min="1809" max="1809" width="10.7109375" style="9" customWidth="1"/>
    <col min="1810" max="1810" width="13" style="9" customWidth="1"/>
    <col min="1811" max="1811" width="16.7109375" style="9" customWidth="1"/>
    <col min="1812" max="2052" width="9.140625" style="9"/>
    <col min="2053" max="2053" width="35.5703125" style="9" customWidth="1"/>
    <col min="2054" max="2054" width="23" style="9" customWidth="1"/>
    <col min="2055" max="2055" width="17.7109375" style="9" customWidth="1"/>
    <col min="2056" max="2056" width="18.42578125" style="9" customWidth="1"/>
    <col min="2057" max="2058" width="13.140625" style="9" customWidth="1"/>
    <col min="2059" max="2059" width="10.7109375" style="9" customWidth="1"/>
    <col min="2060" max="2060" width="40.85546875" style="9" customWidth="1"/>
    <col min="2061" max="2061" width="34.140625" style="9" customWidth="1"/>
    <col min="2062" max="2062" width="16" style="9" customWidth="1"/>
    <col min="2063" max="2063" width="15.7109375" style="9" customWidth="1"/>
    <col min="2064" max="2064" width="17.42578125" style="9" customWidth="1"/>
    <col min="2065" max="2065" width="10.7109375" style="9" customWidth="1"/>
    <col min="2066" max="2066" width="13" style="9" customWidth="1"/>
    <col min="2067" max="2067" width="16.7109375" style="9" customWidth="1"/>
    <col min="2068" max="2308" width="9.140625" style="9"/>
    <col min="2309" max="2309" width="35.5703125" style="9" customWidth="1"/>
    <col min="2310" max="2310" width="23" style="9" customWidth="1"/>
    <col min="2311" max="2311" width="17.7109375" style="9" customWidth="1"/>
    <col min="2312" max="2312" width="18.42578125" style="9" customWidth="1"/>
    <col min="2313" max="2314" width="13.140625" style="9" customWidth="1"/>
    <col min="2315" max="2315" width="10.7109375" style="9" customWidth="1"/>
    <col min="2316" max="2316" width="40.85546875" style="9" customWidth="1"/>
    <col min="2317" max="2317" width="34.140625" style="9" customWidth="1"/>
    <col min="2318" max="2318" width="16" style="9" customWidth="1"/>
    <col min="2319" max="2319" width="15.7109375" style="9" customWidth="1"/>
    <col min="2320" max="2320" width="17.42578125" style="9" customWidth="1"/>
    <col min="2321" max="2321" width="10.7109375" style="9" customWidth="1"/>
    <col min="2322" max="2322" width="13" style="9" customWidth="1"/>
    <col min="2323" max="2323" width="16.7109375" style="9" customWidth="1"/>
    <col min="2324" max="2564" width="9.140625" style="9"/>
    <col min="2565" max="2565" width="35.5703125" style="9" customWidth="1"/>
    <col min="2566" max="2566" width="23" style="9" customWidth="1"/>
    <col min="2567" max="2567" width="17.7109375" style="9" customWidth="1"/>
    <col min="2568" max="2568" width="18.42578125" style="9" customWidth="1"/>
    <col min="2569" max="2570" width="13.140625" style="9" customWidth="1"/>
    <col min="2571" max="2571" width="10.7109375" style="9" customWidth="1"/>
    <col min="2572" max="2572" width="40.85546875" style="9" customWidth="1"/>
    <col min="2573" max="2573" width="34.140625" style="9" customWidth="1"/>
    <col min="2574" max="2574" width="16" style="9" customWidth="1"/>
    <col min="2575" max="2575" width="15.7109375" style="9" customWidth="1"/>
    <col min="2576" max="2576" width="17.42578125" style="9" customWidth="1"/>
    <col min="2577" max="2577" width="10.7109375" style="9" customWidth="1"/>
    <col min="2578" max="2578" width="13" style="9" customWidth="1"/>
    <col min="2579" max="2579" width="16.7109375" style="9" customWidth="1"/>
    <col min="2580" max="2820" width="9.140625" style="9"/>
    <col min="2821" max="2821" width="35.5703125" style="9" customWidth="1"/>
    <col min="2822" max="2822" width="23" style="9" customWidth="1"/>
    <col min="2823" max="2823" width="17.7109375" style="9" customWidth="1"/>
    <col min="2824" max="2824" width="18.42578125" style="9" customWidth="1"/>
    <col min="2825" max="2826" width="13.140625" style="9" customWidth="1"/>
    <col min="2827" max="2827" width="10.7109375" style="9" customWidth="1"/>
    <col min="2828" max="2828" width="40.85546875" style="9" customWidth="1"/>
    <col min="2829" max="2829" width="34.140625" style="9" customWidth="1"/>
    <col min="2830" max="2830" width="16" style="9" customWidth="1"/>
    <col min="2831" max="2831" width="15.7109375" style="9" customWidth="1"/>
    <col min="2832" max="2832" width="17.42578125" style="9" customWidth="1"/>
    <col min="2833" max="2833" width="10.7109375" style="9" customWidth="1"/>
    <col min="2834" max="2834" width="13" style="9" customWidth="1"/>
    <col min="2835" max="2835" width="16.7109375" style="9" customWidth="1"/>
    <col min="2836" max="3076" width="9.140625" style="9"/>
    <col min="3077" max="3077" width="35.5703125" style="9" customWidth="1"/>
    <col min="3078" max="3078" width="23" style="9" customWidth="1"/>
    <col min="3079" max="3079" width="17.7109375" style="9" customWidth="1"/>
    <col min="3080" max="3080" width="18.42578125" style="9" customWidth="1"/>
    <col min="3081" max="3082" width="13.140625" style="9" customWidth="1"/>
    <col min="3083" max="3083" width="10.7109375" style="9" customWidth="1"/>
    <col min="3084" max="3084" width="40.85546875" style="9" customWidth="1"/>
    <col min="3085" max="3085" width="34.140625" style="9" customWidth="1"/>
    <col min="3086" max="3086" width="16" style="9" customWidth="1"/>
    <col min="3087" max="3087" width="15.7109375" style="9" customWidth="1"/>
    <col min="3088" max="3088" width="17.42578125" style="9" customWidth="1"/>
    <col min="3089" max="3089" width="10.7109375" style="9" customWidth="1"/>
    <col min="3090" max="3090" width="13" style="9" customWidth="1"/>
    <col min="3091" max="3091" width="16.7109375" style="9" customWidth="1"/>
    <col min="3092" max="3332" width="9.140625" style="9"/>
    <col min="3333" max="3333" width="35.5703125" style="9" customWidth="1"/>
    <col min="3334" max="3334" width="23" style="9" customWidth="1"/>
    <col min="3335" max="3335" width="17.7109375" style="9" customWidth="1"/>
    <col min="3336" max="3336" width="18.42578125" style="9" customWidth="1"/>
    <col min="3337" max="3338" width="13.140625" style="9" customWidth="1"/>
    <col min="3339" max="3339" width="10.7109375" style="9" customWidth="1"/>
    <col min="3340" max="3340" width="40.85546875" style="9" customWidth="1"/>
    <col min="3341" max="3341" width="34.140625" style="9" customWidth="1"/>
    <col min="3342" max="3342" width="16" style="9" customWidth="1"/>
    <col min="3343" max="3343" width="15.7109375" style="9" customWidth="1"/>
    <col min="3344" max="3344" width="17.42578125" style="9" customWidth="1"/>
    <col min="3345" max="3345" width="10.7109375" style="9" customWidth="1"/>
    <col min="3346" max="3346" width="13" style="9" customWidth="1"/>
    <col min="3347" max="3347" width="16.7109375" style="9" customWidth="1"/>
    <col min="3348" max="3588" width="9.140625" style="9"/>
    <col min="3589" max="3589" width="35.5703125" style="9" customWidth="1"/>
    <col min="3590" max="3590" width="23" style="9" customWidth="1"/>
    <col min="3591" max="3591" width="17.7109375" style="9" customWidth="1"/>
    <col min="3592" max="3592" width="18.42578125" style="9" customWidth="1"/>
    <col min="3593" max="3594" width="13.140625" style="9" customWidth="1"/>
    <col min="3595" max="3595" width="10.7109375" style="9" customWidth="1"/>
    <col min="3596" max="3596" width="40.85546875" style="9" customWidth="1"/>
    <col min="3597" max="3597" width="34.140625" style="9" customWidth="1"/>
    <col min="3598" max="3598" width="16" style="9" customWidth="1"/>
    <col min="3599" max="3599" width="15.7109375" style="9" customWidth="1"/>
    <col min="3600" max="3600" width="17.42578125" style="9" customWidth="1"/>
    <col min="3601" max="3601" width="10.7109375" style="9" customWidth="1"/>
    <col min="3602" max="3602" width="13" style="9" customWidth="1"/>
    <col min="3603" max="3603" width="16.7109375" style="9" customWidth="1"/>
    <col min="3604" max="3844" width="9.140625" style="9"/>
    <col min="3845" max="3845" width="35.5703125" style="9" customWidth="1"/>
    <col min="3846" max="3846" width="23" style="9" customWidth="1"/>
    <col min="3847" max="3847" width="17.7109375" style="9" customWidth="1"/>
    <col min="3848" max="3848" width="18.42578125" style="9" customWidth="1"/>
    <col min="3849" max="3850" width="13.140625" style="9" customWidth="1"/>
    <col min="3851" max="3851" width="10.7109375" style="9" customWidth="1"/>
    <col min="3852" max="3852" width="40.85546875" style="9" customWidth="1"/>
    <col min="3853" max="3853" width="34.140625" style="9" customWidth="1"/>
    <col min="3854" max="3854" width="16" style="9" customWidth="1"/>
    <col min="3855" max="3855" width="15.7109375" style="9" customWidth="1"/>
    <col min="3856" max="3856" width="17.42578125" style="9" customWidth="1"/>
    <col min="3857" max="3857" width="10.7109375" style="9" customWidth="1"/>
    <col min="3858" max="3858" width="13" style="9" customWidth="1"/>
    <col min="3859" max="3859" width="16.7109375" style="9" customWidth="1"/>
    <col min="3860" max="4100" width="9.140625" style="9"/>
    <col min="4101" max="4101" width="35.5703125" style="9" customWidth="1"/>
    <col min="4102" max="4102" width="23" style="9" customWidth="1"/>
    <col min="4103" max="4103" width="17.7109375" style="9" customWidth="1"/>
    <col min="4104" max="4104" width="18.42578125" style="9" customWidth="1"/>
    <col min="4105" max="4106" width="13.140625" style="9" customWidth="1"/>
    <col min="4107" max="4107" width="10.7109375" style="9" customWidth="1"/>
    <col min="4108" max="4108" width="40.85546875" style="9" customWidth="1"/>
    <col min="4109" max="4109" width="34.140625" style="9" customWidth="1"/>
    <col min="4110" max="4110" width="16" style="9" customWidth="1"/>
    <col min="4111" max="4111" width="15.7109375" style="9" customWidth="1"/>
    <col min="4112" max="4112" width="17.42578125" style="9" customWidth="1"/>
    <col min="4113" max="4113" width="10.7109375" style="9" customWidth="1"/>
    <col min="4114" max="4114" width="13" style="9" customWidth="1"/>
    <col min="4115" max="4115" width="16.7109375" style="9" customWidth="1"/>
    <col min="4116" max="4356" width="9.140625" style="9"/>
    <col min="4357" max="4357" width="35.5703125" style="9" customWidth="1"/>
    <col min="4358" max="4358" width="23" style="9" customWidth="1"/>
    <col min="4359" max="4359" width="17.7109375" style="9" customWidth="1"/>
    <col min="4360" max="4360" width="18.42578125" style="9" customWidth="1"/>
    <col min="4361" max="4362" width="13.140625" style="9" customWidth="1"/>
    <col min="4363" max="4363" width="10.7109375" style="9" customWidth="1"/>
    <col min="4364" max="4364" width="40.85546875" style="9" customWidth="1"/>
    <col min="4365" max="4365" width="34.140625" style="9" customWidth="1"/>
    <col min="4366" max="4366" width="16" style="9" customWidth="1"/>
    <col min="4367" max="4367" width="15.7109375" style="9" customWidth="1"/>
    <col min="4368" max="4368" width="17.42578125" style="9" customWidth="1"/>
    <col min="4369" max="4369" width="10.7109375" style="9" customWidth="1"/>
    <col min="4370" max="4370" width="13" style="9" customWidth="1"/>
    <col min="4371" max="4371" width="16.7109375" style="9" customWidth="1"/>
    <col min="4372" max="4612" width="9.140625" style="9"/>
    <col min="4613" max="4613" width="35.5703125" style="9" customWidth="1"/>
    <col min="4614" max="4614" width="23" style="9" customWidth="1"/>
    <col min="4615" max="4615" width="17.7109375" style="9" customWidth="1"/>
    <col min="4616" max="4616" width="18.42578125" style="9" customWidth="1"/>
    <col min="4617" max="4618" width="13.140625" style="9" customWidth="1"/>
    <col min="4619" max="4619" width="10.7109375" style="9" customWidth="1"/>
    <col min="4620" max="4620" width="40.85546875" style="9" customWidth="1"/>
    <col min="4621" max="4621" width="34.140625" style="9" customWidth="1"/>
    <col min="4622" max="4622" width="16" style="9" customWidth="1"/>
    <col min="4623" max="4623" width="15.7109375" style="9" customWidth="1"/>
    <col min="4624" max="4624" width="17.42578125" style="9" customWidth="1"/>
    <col min="4625" max="4625" width="10.7109375" style="9" customWidth="1"/>
    <col min="4626" max="4626" width="13" style="9" customWidth="1"/>
    <col min="4627" max="4627" width="16.7109375" style="9" customWidth="1"/>
    <col min="4628" max="4868" width="9.140625" style="9"/>
    <col min="4869" max="4869" width="35.5703125" style="9" customWidth="1"/>
    <col min="4870" max="4870" width="23" style="9" customWidth="1"/>
    <col min="4871" max="4871" width="17.7109375" style="9" customWidth="1"/>
    <col min="4872" max="4872" width="18.42578125" style="9" customWidth="1"/>
    <col min="4873" max="4874" width="13.140625" style="9" customWidth="1"/>
    <col min="4875" max="4875" width="10.7109375" style="9" customWidth="1"/>
    <col min="4876" max="4876" width="40.85546875" style="9" customWidth="1"/>
    <col min="4877" max="4877" width="34.140625" style="9" customWidth="1"/>
    <col min="4878" max="4878" width="16" style="9" customWidth="1"/>
    <col min="4879" max="4879" width="15.7109375" style="9" customWidth="1"/>
    <col min="4880" max="4880" width="17.42578125" style="9" customWidth="1"/>
    <col min="4881" max="4881" width="10.7109375" style="9" customWidth="1"/>
    <col min="4882" max="4882" width="13" style="9" customWidth="1"/>
    <col min="4883" max="4883" width="16.7109375" style="9" customWidth="1"/>
    <col min="4884" max="5124" width="9.140625" style="9"/>
    <col min="5125" max="5125" width="35.5703125" style="9" customWidth="1"/>
    <col min="5126" max="5126" width="23" style="9" customWidth="1"/>
    <col min="5127" max="5127" width="17.7109375" style="9" customWidth="1"/>
    <col min="5128" max="5128" width="18.42578125" style="9" customWidth="1"/>
    <col min="5129" max="5130" width="13.140625" style="9" customWidth="1"/>
    <col min="5131" max="5131" width="10.7109375" style="9" customWidth="1"/>
    <col min="5132" max="5132" width="40.85546875" style="9" customWidth="1"/>
    <col min="5133" max="5133" width="34.140625" style="9" customWidth="1"/>
    <col min="5134" max="5134" width="16" style="9" customWidth="1"/>
    <col min="5135" max="5135" width="15.7109375" style="9" customWidth="1"/>
    <col min="5136" max="5136" width="17.42578125" style="9" customWidth="1"/>
    <col min="5137" max="5137" width="10.7109375" style="9" customWidth="1"/>
    <col min="5138" max="5138" width="13" style="9" customWidth="1"/>
    <col min="5139" max="5139" width="16.7109375" style="9" customWidth="1"/>
    <col min="5140" max="5380" width="9.140625" style="9"/>
    <col min="5381" max="5381" width="35.5703125" style="9" customWidth="1"/>
    <col min="5382" max="5382" width="23" style="9" customWidth="1"/>
    <col min="5383" max="5383" width="17.7109375" style="9" customWidth="1"/>
    <col min="5384" max="5384" width="18.42578125" style="9" customWidth="1"/>
    <col min="5385" max="5386" width="13.140625" style="9" customWidth="1"/>
    <col min="5387" max="5387" width="10.7109375" style="9" customWidth="1"/>
    <col min="5388" max="5388" width="40.85546875" style="9" customWidth="1"/>
    <col min="5389" max="5389" width="34.140625" style="9" customWidth="1"/>
    <col min="5390" max="5390" width="16" style="9" customWidth="1"/>
    <col min="5391" max="5391" width="15.7109375" style="9" customWidth="1"/>
    <col min="5392" max="5392" width="17.42578125" style="9" customWidth="1"/>
    <col min="5393" max="5393" width="10.7109375" style="9" customWidth="1"/>
    <col min="5394" max="5394" width="13" style="9" customWidth="1"/>
    <col min="5395" max="5395" width="16.7109375" style="9" customWidth="1"/>
    <col min="5396" max="5636" width="9.140625" style="9"/>
    <col min="5637" max="5637" width="35.5703125" style="9" customWidth="1"/>
    <col min="5638" max="5638" width="23" style="9" customWidth="1"/>
    <col min="5639" max="5639" width="17.7109375" style="9" customWidth="1"/>
    <col min="5640" max="5640" width="18.42578125" style="9" customWidth="1"/>
    <col min="5641" max="5642" width="13.140625" style="9" customWidth="1"/>
    <col min="5643" max="5643" width="10.7109375" style="9" customWidth="1"/>
    <col min="5644" max="5644" width="40.85546875" style="9" customWidth="1"/>
    <col min="5645" max="5645" width="34.140625" style="9" customWidth="1"/>
    <col min="5646" max="5646" width="16" style="9" customWidth="1"/>
    <col min="5647" max="5647" width="15.7109375" style="9" customWidth="1"/>
    <col min="5648" max="5648" width="17.42578125" style="9" customWidth="1"/>
    <col min="5649" max="5649" width="10.7109375" style="9" customWidth="1"/>
    <col min="5650" max="5650" width="13" style="9" customWidth="1"/>
    <col min="5651" max="5651" width="16.7109375" style="9" customWidth="1"/>
    <col min="5652" max="5892" width="9.140625" style="9"/>
    <col min="5893" max="5893" width="35.5703125" style="9" customWidth="1"/>
    <col min="5894" max="5894" width="23" style="9" customWidth="1"/>
    <col min="5895" max="5895" width="17.7109375" style="9" customWidth="1"/>
    <col min="5896" max="5896" width="18.42578125" style="9" customWidth="1"/>
    <col min="5897" max="5898" width="13.140625" style="9" customWidth="1"/>
    <col min="5899" max="5899" width="10.7109375" style="9" customWidth="1"/>
    <col min="5900" max="5900" width="40.85546875" style="9" customWidth="1"/>
    <col min="5901" max="5901" width="34.140625" style="9" customWidth="1"/>
    <col min="5902" max="5902" width="16" style="9" customWidth="1"/>
    <col min="5903" max="5903" width="15.7109375" style="9" customWidth="1"/>
    <col min="5904" max="5904" width="17.42578125" style="9" customWidth="1"/>
    <col min="5905" max="5905" width="10.7109375" style="9" customWidth="1"/>
    <col min="5906" max="5906" width="13" style="9" customWidth="1"/>
    <col min="5907" max="5907" width="16.7109375" style="9" customWidth="1"/>
    <col min="5908" max="6148" width="9.140625" style="9"/>
    <col min="6149" max="6149" width="35.5703125" style="9" customWidth="1"/>
    <col min="6150" max="6150" width="23" style="9" customWidth="1"/>
    <col min="6151" max="6151" width="17.7109375" style="9" customWidth="1"/>
    <col min="6152" max="6152" width="18.42578125" style="9" customWidth="1"/>
    <col min="6153" max="6154" width="13.140625" style="9" customWidth="1"/>
    <col min="6155" max="6155" width="10.7109375" style="9" customWidth="1"/>
    <col min="6156" max="6156" width="40.85546875" style="9" customWidth="1"/>
    <col min="6157" max="6157" width="34.140625" style="9" customWidth="1"/>
    <col min="6158" max="6158" width="16" style="9" customWidth="1"/>
    <col min="6159" max="6159" width="15.7109375" style="9" customWidth="1"/>
    <col min="6160" max="6160" width="17.42578125" style="9" customWidth="1"/>
    <col min="6161" max="6161" width="10.7109375" style="9" customWidth="1"/>
    <col min="6162" max="6162" width="13" style="9" customWidth="1"/>
    <col min="6163" max="6163" width="16.7109375" style="9" customWidth="1"/>
    <col min="6164" max="6404" width="9.140625" style="9"/>
    <col min="6405" max="6405" width="35.5703125" style="9" customWidth="1"/>
    <col min="6406" max="6406" width="23" style="9" customWidth="1"/>
    <col min="6407" max="6407" width="17.7109375" style="9" customWidth="1"/>
    <col min="6408" max="6408" width="18.42578125" style="9" customWidth="1"/>
    <col min="6409" max="6410" width="13.140625" style="9" customWidth="1"/>
    <col min="6411" max="6411" width="10.7109375" style="9" customWidth="1"/>
    <col min="6412" max="6412" width="40.85546875" style="9" customWidth="1"/>
    <col min="6413" max="6413" width="34.140625" style="9" customWidth="1"/>
    <col min="6414" max="6414" width="16" style="9" customWidth="1"/>
    <col min="6415" max="6415" width="15.7109375" style="9" customWidth="1"/>
    <col min="6416" max="6416" width="17.42578125" style="9" customWidth="1"/>
    <col min="6417" max="6417" width="10.7109375" style="9" customWidth="1"/>
    <col min="6418" max="6418" width="13" style="9" customWidth="1"/>
    <col min="6419" max="6419" width="16.7109375" style="9" customWidth="1"/>
    <col min="6420" max="6660" width="9.140625" style="9"/>
    <col min="6661" max="6661" width="35.5703125" style="9" customWidth="1"/>
    <col min="6662" max="6662" width="23" style="9" customWidth="1"/>
    <col min="6663" max="6663" width="17.7109375" style="9" customWidth="1"/>
    <col min="6664" max="6664" width="18.42578125" style="9" customWidth="1"/>
    <col min="6665" max="6666" width="13.140625" style="9" customWidth="1"/>
    <col min="6667" max="6667" width="10.7109375" style="9" customWidth="1"/>
    <col min="6668" max="6668" width="40.85546875" style="9" customWidth="1"/>
    <col min="6669" max="6669" width="34.140625" style="9" customWidth="1"/>
    <col min="6670" max="6670" width="16" style="9" customWidth="1"/>
    <col min="6671" max="6671" width="15.7109375" style="9" customWidth="1"/>
    <col min="6672" max="6672" width="17.42578125" style="9" customWidth="1"/>
    <col min="6673" max="6673" width="10.7109375" style="9" customWidth="1"/>
    <col min="6674" max="6674" width="13" style="9" customWidth="1"/>
    <col min="6675" max="6675" width="16.7109375" style="9" customWidth="1"/>
    <col min="6676" max="6916" width="9.140625" style="9"/>
    <col min="6917" max="6917" width="35.5703125" style="9" customWidth="1"/>
    <col min="6918" max="6918" width="23" style="9" customWidth="1"/>
    <col min="6919" max="6919" width="17.7109375" style="9" customWidth="1"/>
    <col min="6920" max="6920" width="18.42578125" style="9" customWidth="1"/>
    <col min="6921" max="6922" width="13.140625" style="9" customWidth="1"/>
    <col min="6923" max="6923" width="10.7109375" style="9" customWidth="1"/>
    <col min="6924" max="6924" width="40.85546875" style="9" customWidth="1"/>
    <col min="6925" max="6925" width="34.140625" style="9" customWidth="1"/>
    <col min="6926" max="6926" width="16" style="9" customWidth="1"/>
    <col min="6927" max="6927" width="15.7109375" style="9" customWidth="1"/>
    <col min="6928" max="6928" width="17.42578125" style="9" customWidth="1"/>
    <col min="6929" max="6929" width="10.7109375" style="9" customWidth="1"/>
    <col min="6930" max="6930" width="13" style="9" customWidth="1"/>
    <col min="6931" max="6931" width="16.7109375" style="9" customWidth="1"/>
    <col min="6932" max="7172" width="9.140625" style="9"/>
    <col min="7173" max="7173" width="35.5703125" style="9" customWidth="1"/>
    <col min="7174" max="7174" width="23" style="9" customWidth="1"/>
    <col min="7175" max="7175" width="17.7109375" style="9" customWidth="1"/>
    <col min="7176" max="7176" width="18.42578125" style="9" customWidth="1"/>
    <col min="7177" max="7178" width="13.140625" style="9" customWidth="1"/>
    <col min="7179" max="7179" width="10.7109375" style="9" customWidth="1"/>
    <col min="7180" max="7180" width="40.85546875" style="9" customWidth="1"/>
    <col min="7181" max="7181" width="34.140625" style="9" customWidth="1"/>
    <col min="7182" max="7182" width="16" style="9" customWidth="1"/>
    <col min="7183" max="7183" width="15.7109375" style="9" customWidth="1"/>
    <col min="7184" max="7184" width="17.42578125" style="9" customWidth="1"/>
    <col min="7185" max="7185" width="10.7109375" style="9" customWidth="1"/>
    <col min="7186" max="7186" width="13" style="9" customWidth="1"/>
    <col min="7187" max="7187" width="16.7109375" style="9" customWidth="1"/>
    <col min="7188" max="7428" width="9.140625" style="9"/>
    <col min="7429" max="7429" width="35.5703125" style="9" customWidth="1"/>
    <col min="7430" max="7430" width="23" style="9" customWidth="1"/>
    <col min="7431" max="7431" width="17.7109375" style="9" customWidth="1"/>
    <col min="7432" max="7432" width="18.42578125" style="9" customWidth="1"/>
    <col min="7433" max="7434" width="13.140625" style="9" customWidth="1"/>
    <col min="7435" max="7435" width="10.7109375" style="9" customWidth="1"/>
    <col min="7436" max="7436" width="40.85546875" style="9" customWidth="1"/>
    <col min="7437" max="7437" width="34.140625" style="9" customWidth="1"/>
    <col min="7438" max="7438" width="16" style="9" customWidth="1"/>
    <col min="7439" max="7439" width="15.7109375" style="9" customWidth="1"/>
    <col min="7440" max="7440" width="17.42578125" style="9" customWidth="1"/>
    <col min="7441" max="7441" width="10.7109375" style="9" customWidth="1"/>
    <col min="7442" max="7442" width="13" style="9" customWidth="1"/>
    <col min="7443" max="7443" width="16.7109375" style="9" customWidth="1"/>
    <col min="7444" max="7684" width="9.140625" style="9"/>
    <col min="7685" max="7685" width="35.5703125" style="9" customWidth="1"/>
    <col min="7686" max="7686" width="23" style="9" customWidth="1"/>
    <col min="7687" max="7687" width="17.7109375" style="9" customWidth="1"/>
    <col min="7688" max="7688" width="18.42578125" style="9" customWidth="1"/>
    <col min="7689" max="7690" width="13.140625" style="9" customWidth="1"/>
    <col min="7691" max="7691" width="10.7109375" style="9" customWidth="1"/>
    <col min="7692" max="7692" width="40.85546875" style="9" customWidth="1"/>
    <col min="7693" max="7693" width="34.140625" style="9" customWidth="1"/>
    <col min="7694" max="7694" width="16" style="9" customWidth="1"/>
    <col min="7695" max="7695" width="15.7109375" style="9" customWidth="1"/>
    <col min="7696" max="7696" width="17.42578125" style="9" customWidth="1"/>
    <col min="7697" max="7697" width="10.7109375" style="9" customWidth="1"/>
    <col min="7698" max="7698" width="13" style="9" customWidth="1"/>
    <col min="7699" max="7699" width="16.7109375" style="9" customWidth="1"/>
    <col min="7700" max="7940" width="9.140625" style="9"/>
    <col min="7941" max="7941" width="35.5703125" style="9" customWidth="1"/>
    <col min="7942" max="7942" width="23" style="9" customWidth="1"/>
    <col min="7943" max="7943" width="17.7109375" style="9" customWidth="1"/>
    <col min="7944" max="7944" width="18.42578125" style="9" customWidth="1"/>
    <col min="7945" max="7946" width="13.140625" style="9" customWidth="1"/>
    <col min="7947" max="7947" width="10.7109375" style="9" customWidth="1"/>
    <col min="7948" max="7948" width="40.85546875" style="9" customWidth="1"/>
    <col min="7949" max="7949" width="34.140625" style="9" customWidth="1"/>
    <col min="7950" max="7950" width="16" style="9" customWidth="1"/>
    <col min="7951" max="7951" width="15.7109375" style="9" customWidth="1"/>
    <col min="7952" max="7952" width="17.42578125" style="9" customWidth="1"/>
    <col min="7953" max="7953" width="10.7109375" style="9" customWidth="1"/>
    <col min="7954" max="7954" width="13" style="9" customWidth="1"/>
    <col min="7955" max="7955" width="16.7109375" style="9" customWidth="1"/>
    <col min="7956" max="8196" width="9.140625" style="9"/>
    <col min="8197" max="8197" width="35.5703125" style="9" customWidth="1"/>
    <col min="8198" max="8198" width="23" style="9" customWidth="1"/>
    <col min="8199" max="8199" width="17.7109375" style="9" customWidth="1"/>
    <col min="8200" max="8200" width="18.42578125" style="9" customWidth="1"/>
    <col min="8201" max="8202" width="13.140625" style="9" customWidth="1"/>
    <col min="8203" max="8203" width="10.7109375" style="9" customWidth="1"/>
    <col min="8204" max="8204" width="40.85546875" style="9" customWidth="1"/>
    <col min="8205" max="8205" width="34.140625" style="9" customWidth="1"/>
    <col min="8206" max="8206" width="16" style="9" customWidth="1"/>
    <col min="8207" max="8207" width="15.7109375" style="9" customWidth="1"/>
    <col min="8208" max="8208" width="17.42578125" style="9" customWidth="1"/>
    <col min="8209" max="8209" width="10.7109375" style="9" customWidth="1"/>
    <col min="8210" max="8210" width="13" style="9" customWidth="1"/>
    <col min="8211" max="8211" width="16.7109375" style="9" customWidth="1"/>
    <col min="8212" max="8452" width="9.140625" style="9"/>
    <col min="8453" max="8453" width="35.5703125" style="9" customWidth="1"/>
    <col min="8454" max="8454" width="23" style="9" customWidth="1"/>
    <col min="8455" max="8455" width="17.7109375" style="9" customWidth="1"/>
    <col min="8456" max="8456" width="18.42578125" style="9" customWidth="1"/>
    <col min="8457" max="8458" width="13.140625" style="9" customWidth="1"/>
    <col min="8459" max="8459" width="10.7109375" style="9" customWidth="1"/>
    <col min="8460" max="8460" width="40.85546875" style="9" customWidth="1"/>
    <col min="8461" max="8461" width="34.140625" style="9" customWidth="1"/>
    <col min="8462" max="8462" width="16" style="9" customWidth="1"/>
    <col min="8463" max="8463" width="15.7109375" style="9" customWidth="1"/>
    <col min="8464" max="8464" width="17.42578125" style="9" customWidth="1"/>
    <col min="8465" max="8465" width="10.7109375" style="9" customWidth="1"/>
    <col min="8466" max="8466" width="13" style="9" customWidth="1"/>
    <col min="8467" max="8467" width="16.7109375" style="9" customWidth="1"/>
    <col min="8468" max="8708" width="9.140625" style="9"/>
    <col min="8709" max="8709" width="35.5703125" style="9" customWidth="1"/>
    <col min="8710" max="8710" width="23" style="9" customWidth="1"/>
    <col min="8711" max="8711" width="17.7109375" style="9" customWidth="1"/>
    <col min="8712" max="8712" width="18.42578125" style="9" customWidth="1"/>
    <col min="8713" max="8714" width="13.140625" style="9" customWidth="1"/>
    <col min="8715" max="8715" width="10.7109375" style="9" customWidth="1"/>
    <col min="8716" max="8716" width="40.85546875" style="9" customWidth="1"/>
    <col min="8717" max="8717" width="34.140625" style="9" customWidth="1"/>
    <col min="8718" max="8718" width="16" style="9" customWidth="1"/>
    <col min="8719" max="8719" width="15.7109375" style="9" customWidth="1"/>
    <col min="8720" max="8720" width="17.42578125" style="9" customWidth="1"/>
    <col min="8721" max="8721" width="10.7109375" style="9" customWidth="1"/>
    <col min="8722" max="8722" width="13" style="9" customWidth="1"/>
    <col min="8723" max="8723" width="16.7109375" style="9" customWidth="1"/>
    <col min="8724" max="8964" width="9.140625" style="9"/>
    <col min="8965" max="8965" width="35.5703125" style="9" customWidth="1"/>
    <col min="8966" max="8966" width="23" style="9" customWidth="1"/>
    <col min="8967" max="8967" width="17.7109375" style="9" customWidth="1"/>
    <col min="8968" max="8968" width="18.42578125" style="9" customWidth="1"/>
    <col min="8969" max="8970" width="13.140625" style="9" customWidth="1"/>
    <col min="8971" max="8971" width="10.7109375" style="9" customWidth="1"/>
    <col min="8972" max="8972" width="40.85546875" style="9" customWidth="1"/>
    <col min="8973" max="8973" width="34.140625" style="9" customWidth="1"/>
    <col min="8974" max="8974" width="16" style="9" customWidth="1"/>
    <col min="8975" max="8975" width="15.7109375" style="9" customWidth="1"/>
    <col min="8976" max="8976" width="17.42578125" style="9" customWidth="1"/>
    <col min="8977" max="8977" width="10.7109375" style="9" customWidth="1"/>
    <col min="8978" max="8978" width="13" style="9" customWidth="1"/>
    <col min="8979" max="8979" width="16.7109375" style="9" customWidth="1"/>
    <col min="8980" max="9220" width="9.140625" style="9"/>
    <col min="9221" max="9221" width="35.5703125" style="9" customWidth="1"/>
    <col min="9222" max="9222" width="23" style="9" customWidth="1"/>
    <col min="9223" max="9223" width="17.7109375" style="9" customWidth="1"/>
    <col min="9224" max="9224" width="18.42578125" style="9" customWidth="1"/>
    <col min="9225" max="9226" width="13.140625" style="9" customWidth="1"/>
    <col min="9227" max="9227" width="10.7109375" style="9" customWidth="1"/>
    <col min="9228" max="9228" width="40.85546875" style="9" customWidth="1"/>
    <col min="9229" max="9229" width="34.140625" style="9" customWidth="1"/>
    <col min="9230" max="9230" width="16" style="9" customWidth="1"/>
    <col min="9231" max="9231" width="15.7109375" style="9" customWidth="1"/>
    <col min="9232" max="9232" width="17.42578125" style="9" customWidth="1"/>
    <col min="9233" max="9233" width="10.7109375" style="9" customWidth="1"/>
    <col min="9234" max="9234" width="13" style="9" customWidth="1"/>
    <col min="9235" max="9235" width="16.7109375" style="9" customWidth="1"/>
    <col min="9236" max="9476" width="9.140625" style="9"/>
    <col min="9477" max="9477" width="35.5703125" style="9" customWidth="1"/>
    <col min="9478" max="9478" width="23" style="9" customWidth="1"/>
    <col min="9479" max="9479" width="17.7109375" style="9" customWidth="1"/>
    <col min="9480" max="9480" width="18.42578125" style="9" customWidth="1"/>
    <col min="9481" max="9482" width="13.140625" style="9" customWidth="1"/>
    <col min="9483" max="9483" width="10.7109375" style="9" customWidth="1"/>
    <col min="9484" max="9484" width="40.85546875" style="9" customWidth="1"/>
    <col min="9485" max="9485" width="34.140625" style="9" customWidth="1"/>
    <col min="9486" max="9486" width="16" style="9" customWidth="1"/>
    <col min="9487" max="9487" width="15.7109375" style="9" customWidth="1"/>
    <col min="9488" max="9488" width="17.42578125" style="9" customWidth="1"/>
    <col min="9489" max="9489" width="10.7109375" style="9" customWidth="1"/>
    <col min="9490" max="9490" width="13" style="9" customWidth="1"/>
    <col min="9491" max="9491" width="16.7109375" style="9" customWidth="1"/>
    <col min="9492" max="9732" width="9.140625" style="9"/>
    <col min="9733" max="9733" width="35.5703125" style="9" customWidth="1"/>
    <col min="9734" max="9734" width="23" style="9" customWidth="1"/>
    <col min="9735" max="9735" width="17.7109375" style="9" customWidth="1"/>
    <col min="9736" max="9736" width="18.42578125" style="9" customWidth="1"/>
    <col min="9737" max="9738" width="13.140625" style="9" customWidth="1"/>
    <col min="9739" max="9739" width="10.7109375" style="9" customWidth="1"/>
    <col min="9740" max="9740" width="40.85546875" style="9" customWidth="1"/>
    <col min="9741" max="9741" width="34.140625" style="9" customWidth="1"/>
    <col min="9742" max="9742" width="16" style="9" customWidth="1"/>
    <col min="9743" max="9743" width="15.7109375" style="9" customWidth="1"/>
    <col min="9744" max="9744" width="17.42578125" style="9" customWidth="1"/>
    <col min="9745" max="9745" width="10.7109375" style="9" customWidth="1"/>
    <col min="9746" max="9746" width="13" style="9" customWidth="1"/>
    <col min="9747" max="9747" width="16.7109375" style="9" customWidth="1"/>
    <col min="9748" max="9988" width="9.140625" style="9"/>
    <col min="9989" max="9989" width="35.5703125" style="9" customWidth="1"/>
    <col min="9990" max="9990" width="23" style="9" customWidth="1"/>
    <col min="9991" max="9991" width="17.7109375" style="9" customWidth="1"/>
    <col min="9992" max="9992" width="18.42578125" style="9" customWidth="1"/>
    <col min="9993" max="9994" width="13.140625" style="9" customWidth="1"/>
    <col min="9995" max="9995" width="10.7109375" style="9" customWidth="1"/>
    <col min="9996" max="9996" width="40.85546875" style="9" customWidth="1"/>
    <col min="9997" max="9997" width="34.140625" style="9" customWidth="1"/>
    <col min="9998" max="9998" width="16" style="9" customWidth="1"/>
    <col min="9999" max="9999" width="15.7109375" style="9" customWidth="1"/>
    <col min="10000" max="10000" width="17.42578125" style="9" customWidth="1"/>
    <col min="10001" max="10001" width="10.7109375" style="9" customWidth="1"/>
    <col min="10002" max="10002" width="13" style="9" customWidth="1"/>
    <col min="10003" max="10003" width="16.7109375" style="9" customWidth="1"/>
    <col min="10004" max="10244" width="9.140625" style="9"/>
    <col min="10245" max="10245" width="35.5703125" style="9" customWidth="1"/>
    <col min="10246" max="10246" width="23" style="9" customWidth="1"/>
    <col min="10247" max="10247" width="17.7109375" style="9" customWidth="1"/>
    <col min="10248" max="10248" width="18.42578125" style="9" customWidth="1"/>
    <col min="10249" max="10250" width="13.140625" style="9" customWidth="1"/>
    <col min="10251" max="10251" width="10.7109375" style="9" customWidth="1"/>
    <col min="10252" max="10252" width="40.85546875" style="9" customWidth="1"/>
    <col min="10253" max="10253" width="34.140625" style="9" customWidth="1"/>
    <col min="10254" max="10254" width="16" style="9" customWidth="1"/>
    <col min="10255" max="10255" width="15.7109375" style="9" customWidth="1"/>
    <col min="10256" max="10256" width="17.42578125" style="9" customWidth="1"/>
    <col min="10257" max="10257" width="10.7109375" style="9" customWidth="1"/>
    <col min="10258" max="10258" width="13" style="9" customWidth="1"/>
    <col min="10259" max="10259" width="16.7109375" style="9" customWidth="1"/>
    <col min="10260" max="10500" width="9.140625" style="9"/>
    <col min="10501" max="10501" width="35.5703125" style="9" customWidth="1"/>
    <col min="10502" max="10502" width="23" style="9" customWidth="1"/>
    <col min="10503" max="10503" width="17.7109375" style="9" customWidth="1"/>
    <col min="10504" max="10504" width="18.42578125" style="9" customWidth="1"/>
    <col min="10505" max="10506" width="13.140625" style="9" customWidth="1"/>
    <col min="10507" max="10507" width="10.7109375" style="9" customWidth="1"/>
    <col min="10508" max="10508" width="40.85546875" style="9" customWidth="1"/>
    <col min="10509" max="10509" width="34.140625" style="9" customWidth="1"/>
    <col min="10510" max="10510" width="16" style="9" customWidth="1"/>
    <col min="10511" max="10511" width="15.7109375" style="9" customWidth="1"/>
    <col min="10512" max="10512" width="17.42578125" style="9" customWidth="1"/>
    <col min="10513" max="10513" width="10.7109375" style="9" customWidth="1"/>
    <col min="10514" max="10514" width="13" style="9" customWidth="1"/>
    <col min="10515" max="10515" width="16.7109375" style="9" customWidth="1"/>
    <col min="10516" max="10756" width="9.140625" style="9"/>
    <col min="10757" max="10757" width="35.5703125" style="9" customWidth="1"/>
    <col min="10758" max="10758" width="23" style="9" customWidth="1"/>
    <col min="10759" max="10759" width="17.7109375" style="9" customWidth="1"/>
    <col min="10760" max="10760" width="18.42578125" style="9" customWidth="1"/>
    <col min="10761" max="10762" width="13.140625" style="9" customWidth="1"/>
    <col min="10763" max="10763" width="10.7109375" style="9" customWidth="1"/>
    <col min="10764" max="10764" width="40.85546875" style="9" customWidth="1"/>
    <col min="10765" max="10765" width="34.140625" style="9" customWidth="1"/>
    <col min="10766" max="10766" width="16" style="9" customWidth="1"/>
    <col min="10767" max="10767" width="15.7109375" style="9" customWidth="1"/>
    <col min="10768" max="10768" width="17.42578125" style="9" customWidth="1"/>
    <col min="10769" max="10769" width="10.7109375" style="9" customWidth="1"/>
    <col min="10770" max="10770" width="13" style="9" customWidth="1"/>
    <col min="10771" max="10771" width="16.7109375" style="9" customWidth="1"/>
    <col min="10772" max="11012" width="9.140625" style="9"/>
    <col min="11013" max="11013" width="35.5703125" style="9" customWidth="1"/>
    <col min="11014" max="11014" width="23" style="9" customWidth="1"/>
    <col min="11015" max="11015" width="17.7109375" style="9" customWidth="1"/>
    <col min="11016" max="11016" width="18.42578125" style="9" customWidth="1"/>
    <col min="11017" max="11018" width="13.140625" style="9" customWidth="1"/>
    <col min="11019" max="11019" width="10.7109375" style="9" customWidth="1"/>
    <col min="11020" max="11020" width="40.85546875" style="9" customWidth="1"/>
    <col min="11021" max="11021" width="34.140625" style="9" customWidth="1"/>
    <col min="11022" max="11022" width="16" style="9" customWidth="1"/>
    <col min="11023" max="11023" width="15.7109375" style="9" customWidth="1"/>
    <col min="11024" max="11024" width="17.42578125" style="9" customWidth="1"/>
    <col min="11025" max="11025" width="10.7109375" style="9" customWidth="1"/>
    <col min="11026" max="11026" width="13" style="9" customWidth="1"/>
    <col min="11027" max="11027" width="16.7109375" style="9" customWidth="1"/>
    <col min="11028" max="11268" width="9.140625" style="9"/>
    <col min="11269" max="11269" width="35.5703125" style="9" customWidth="1"/>
    <col min="11270" max="11270" width="23" style="9" customWidth="1"/>
    <col min="11271" max="11271" width="17.7109375" style="9" customWidth="1"/>
    <col min="11272" max="11272" width="18.42578125" style="9" customWidth="1"/>
    <col min="11273" max="11274" width="13.140625" style="9" customWidth="1"/>
    <col min="11275" max="11275" width="10.7109375" style="9" customWidth="1"/>
    <col min="11276" max="11276" width="40.85546875" style="9" customWidth="1"/>
    <col min="11277" max="11277" width="34.140625" style="9" customWidth="1"/>
    <col min="11278" max="11278" width="16" style="9" customWidth="1"/>
    <col min="11279" max="11279" width="15.7109375" style="9" customWidth="1"/>
    <col min="11280" max="11280" width="17.42578125" style="9" customWidth="1"/>
    <col min="11281" max="11281" width="10.7109375" style="9" customWidth="1"/>
    <col min="11282" max="11282" width="13" style="9" customWidth="1"/>
    <col min="11283" max="11283" width="16.7109375" style="9" customWidth="1"/>
    <col min="11284" max="11524" width="9.140625" style="9"/>
    <col min="11525" max="11525" width="35.5703125" style="9" customWidth="1"/>
    <col min="11526" max="11526" width="23" style="9" customWidth="1"/>
    <col min="11527" max="11527" width="17.7109375" style="9" customWidth="1"/>
    <col min="11528" max="11528" width="18.42578125" style="9" customWidth="1"/>
    <col min="11529" max="11530" width="13.140625" style="9" customWidth="1"/>
    <col min="11531" max="11531" width="10.7109375" style="9" customWidth="1"/>
    <col min="11532" max="11532" width="40.85546875" style="9" customWidth="1"/>
    <col min="11533" max="11533" width="34.140625" style="9" customWidth="1"/>
    <col min="11534" max="11534" width="16" style="9" customWidth="1"/>
    <col min="11535" max="11535" width="15.7109375" style="9" customWidth="1"/>
    <col min="11536" max="11536" width="17.42578125" style="9" customWidth="1"/>
    <col min="11537" max="11537" width="10.7109375" style="9" customWidth="1"/>
    <col min="11538" max="11538" width="13" style="9" customWidth="1"/>
    <col min="11539" max="11539" width="16.7109375" style="9" customWidth="1"/>
    <col min="11540" max="11780" width="9.140625" style="9"/>
    <col min="11781" max="11781" width="35.5703125" style="9" customWidth="1"/>
    <col min="11782" max="11782" width="23" style="9" customWidth="1"/>
    <col min="11783" max="11783" width="17.7109375" style="9" customWidth="1"/>
    <col min="11784" max="11784" width="18.42578125" style="9" customWidth="1"/>
    <col min="11785" max="11786" width="13.140625" style="9" customWidth="1"/>
    <col min="11787" max="11787" width="10.7109375" style="9" customWidth="1"/>
    <col min="11788" max="11788" width="40.85546875" style="9" customWidth="1"/>
    <col min="11789" max="11789" width="34.140625" style="9" customWidth="1"/>
    <col min="11790" max="11790" width="16" style="9" customWidth="1"/>
    <col min="11791" max="11791" width="15.7109375" style="9" customWidth="1"/>
    <col min="11792" max="11792" width="17.42578125" style="9" customWidth="1"/>
    <col min="11793" max="11793" width="10.7109375" style="9" customWidth="1"/>
    <col min="11794" max="11794" width="13" style="9" customWidth="1"/>
    <col min="11795" max="11795" width="16.7109375" style="9" customWidth="1"/>
    <col min="11796" max="12036" width="9.140625" style="9"/>
    <col min="12037" max="12037" width="35.5703125" style="9" customWidth="1"/>
    <col min="12038" max="12038" width="23" style="9" customWidth="1"/>
    <col min="12039" max="12039" width="17.7109375" style="9" customWidth="1"/>
    <col min="12040" max="12040" width="18.42578125" style="9" customWidth="1"/>
    <col min="12041" max="12042" width="13.140625" style="9" customWidth="1"/>
    <col min="12043" max="12043" width="10.7109375" style="9" customWidth="1"/>
    <col min="12044" max="12044" width="40.85546875" style="9" customWidth="1"/>
    <col min="12045" max="12045" width="34.140625" style="9" customWidth="1"/>
    <col min="12046" max="12046" width="16" style="9" customWidth="1"/>
    <col min="12047" max="12047" width="15.7109375" style="9" customWidth="1"/>
    <col min="12048" max="12048" width="17.42578125" style="9" customWidth="1"/>
    <col min="12049" max="12049" width="10.7109375" style="9" customWidth="1"/>
    <col min="12050" max="12050" width="13" style="9" customWidth="1"/>
    <col min="12051" max="12051" width="16.7109375" style="9" customWidth="1"/>
    <col min="12052" max="12292" width="9.140625" style="9"/>
    <col min="12293" max="12293" width="35.5703125" style="9" customWidth="1"/>
    <col min="12294" max="12294" width="23" style="9" customWidth="1"/>
    <col min="12295" max="12295" width="17.7109375" style="9" customWidth="1"/>
    <col min="12296" max="12296" width="18.42578125" style="9" customWidth="1"/>
    <col min="12297" max="12298" width="13.140625" style="9" customWidth="1"/>
    <col min="12299" max="12299" width="10.7109375" style="9" customWidth="1"/>
    <col min="12300" max="12300" width="40.85546875" style="9" customWidth="1"/>
    <col min="12301" max="12301" width="34.140625" style="9" customWidth="1"/>
    <col min="12302" max="12302" width="16" style="9" customWidth="1"/>
    <col min="12303" max="12303" width="15.7109375" style="9" customWidth="1"/>
    <col min="12304" max="12304" width="17.42578125" style="9" customWidth="1"/>
    <col min="12305" max="12305" width="10.7109375" style="9" customWidth="1"/>
    <col min="12306" max="12306" width="13" style="9" customWidth="1"/>
    <col min="12307" max="12307" width="16.7109375" style="9" customWidth="1"/>
    <col min="12308" max="12548" width="9.140625" style="9"/>
    <col min="12549" max="12549" width="35.5703125" style="9" customWidth="1"/>
    <col min="12550" max="12550" width="23" style="9" customWidth="1"/>
    <col min="12551" max="12551" width="17.7109375" style="9" customWidth="1"/>
    <col min="12552" max="12552" width="18.42578125" style="9" customWidth="1"/>
    <col min="12553" max="12554" width="13.140625" style="9" customWidth="1"/>
    <col min="12555" max="12555" width="10.7109375" style="9" customWidth="1"/>
    <col min="12556" max="12556" width="40.85546875" style="9" customWidth="1"/>
    <col min="12557" max="12557" width="34.140625" style="9" customWidth="1"/>
    <col min="12558" max="12558" width="16" style="9" customWidth="1"/>
    <col min="12559" max="12559" width="15.7109375" style="9" customWidth="1"/>
    <col min="12560" max="12560" width="17.42578125" style="9" customWidth="1"/>
    <col min="12561" max="12561" width="10.7109375" style="9" customWidth="1"/>
    <col min="12562" max="12562" width="13" style="9" customWidth="1"/>
    <col min="12563" max="12563" width="16.7109375" style="9" customWidth="1"/>
    <col min="12564" max="12804" width="9.140625" style="9"/>
    <col min="12805" max="12805" width="35.5703125" style="9" customWidth="1"/>
    <col min="12806" max="12806" width="23" style="9" customWidth="1"/>
    <col min="12807" max="12807" width="17.7109375" style="9" customWidth="1"/>
    <col min="12808" max="12808" width="18.42578125" style="9" customWidth="1"/>
    <col min="12809" max="12810" width="13.140625" style="9" customWidth="1"/>
    <col min="12811" max="12811" width="10.7109375" style="9" customWidth="1"/>
    <col min="12812" max="12812" width="40.85546875" style="9" customWidth="1"/>
    <col min="12813" max="12813" width="34.140625" style="9" customWidth="1"/>
    <col min="12814" max="12814" width="16" style="9" customWidth="1"/>
    <col min="12815" max="12815" width="15.7109375" style="9" customWidth="1"/>
    <col min="12816" max="12816" width="17.42578125" style="9" customWidth="1"/>
    <col min="12817" max="12817" width="10.7109375" style="9" customWidth="1"/>
    <col min="12818" max="12818" width="13" style="9" customWidth="1"/>
    <col min="12819" max="12819" width="16.7109375" style="9" customWidth="1"/>
    <col min="12820" max="13060" width="9.140625" style="9"/>
    <col min="13061" max="13061" width="35.5703125" style="9" customWidth="1"/>
    <col min="13062" max="13062" width="23" style="9" customWidth="1"/>
    <col min="13063" max="13063" width="17.7109375" style="9" customWidth="1"/>
    <col min="13064" max="13064" width="18.42578125" style="9" customWidth="1"/>
    <col min="13065" max="13066" width="13.140625" style="9" customWidth="1"/>
    <col min="13067" max="13067" width="10.7109375" style="9" customWidth="1"/>
    <col min="13068" max="13068" width="40.85546875" style="9" customWidth="1"/>
    <col min="13069" max="13069" width="34.140625" style="9" customWidth="1"/>
    <col min="13070" max="13070" width="16" style="9" customWidth="1"/>
    <col min="13071" max="13071" width="15.7109375" style="9" customWidth="1"/>
    <col min="13072" max="13072" width="17.42578125" style="9" customWidth="1"/>
    <col min="13073" max="13073" width="10.7109375" style="9" customWidth="1"/>
    <col min="13074" max="13074" width="13" style="9" customWidth="1"/>
    <col min="13075" max="13075" width="16.7109375" style="9" customWidth="1"/>
    <col min="13076" max="13316" width="9.140625" style="9"/>
    <col min="13317" max="13317" width="35.5703125" style="9" customWidth="1"/>
    <col min="13318" max="13318" width="23" style="9" customWidth="1"/>
    <col min="13319" max="13319" width="17.7109375" style="9" customWidth="1"/>
    <col min="13320" max="13320" width="18.42578125" style="9" customWidth="1"/>
    <col min="13321" max="13322" width="13.140625" style="9" customWidth="1"/>
    <col min="13323" max="13323" width="10.7109375" style="9" customWidth="1"/>
    <col min="13324" max="13324" width="40.85546875" style="9" customWidth="1"/>
    <col min="13325" max="13325" width="34.140625" style="9" customWidth="1"/>
    <col min="13326" max="13326" width="16" style="9" customWidth="1"/>
    <col min="13327" max="13327" width="15.7109375" style="9" customWidth="1"/>
    <col min="13328" max="13328" width="17.42578125" style="9" customWidth="1"/>
    <col min="13329" max="13329" width="10.7109375" style="9" customWidth="1"/>
    <col min="13330" max="13330" width="13" style="9" customWidth="1"/>
    <col min="13331" max="13331" width="16.7109375" style="9" customWidth="1"/>
    <col min="13332" max="13572" width="9.140625" style="9"/>
    <col min="13573" max="13573" width="35.5703125" style="9" customWidth="1"/>
    <col min="13574" max="13574" width="23" style="9" customWidth="1"/>
    <col min="13575" max="13575" width="17.7109375" style="9" customWidth="1"/>
    <col min="13576" max="13576" width="18.42578125" style="9" customWidth="1"/>
    <col min="13577" max="13578" width="13.140625" style="9" customWidth="1"/>
    <col min="13579" max="13579" width="10.7109375" style="9" customWidth="1"/>
    <col min="13580" max="13580" width="40.85546875" style="9" customWidth="1"/>
    <col min="13581" max="13581" width="34.140625" style="9" customWidth="1"/>
    <col min="13582" max="13582" width="16" style="9" customWidth="1"/>
    <col min="13583" max="13583" width="15.7109375" style="9" customWidth="1"/>
    <col min="13584" max="13584" width="17.42578125" style="9" customWidth="1"/>
    <col min="13585" max="13585" width="10.7109375" style="9" customWidth="1"/>
    <col min="13586" max="13586" width="13" style="9" customWidth="1"/>
    <col min="13587" max="13587" width="16.7109375" style="9" customWidth="1"/>
    <col min="13588" max="13828" width="9.140625" style="9"/>
    <col min="13829" max="13829" width="35.5703125" style="9" customWidth="1"/>
    <col min="13830" max="13830" width="23" style="9" customWidth="1"/>
    <col min="13831" max="13831" width="17.7109375" style="9" customWidth="1"/>
    <col min="13832" max="13832" width="18.42578125" style="9" customWidth="1"/>
    <col min="13833" max="13834" width="13.140625" style="9" customWidth="1"/>
    <col min="13835" max="13835" width="10.7109375" style="9" customWidth="1"/>
    <col min="13836" max="13836" width="40.85546875" style="9" customWidth="1"/>
    <col min="13837" max="13837" width="34.140625" style="9" customWidth="1"/>
    <col min="13838" max="13838" width="16" style="9" customWidth="1"/>
    <col min="13839" max="13839" width="15.7109375" style="9" customWidth="1"/>
    <col min="13840" max="13840" width="17.42578125" style="9" customWidth="1"/>
    <col min="13841" max="13841" width="10.7109375" style="9" customWidth="1"/>
    <col min="13842" max="13842" width="13" style="9" customWidth="1"/>
    <col min="13843" max="13843" width="16.7109375" style="9" customWidth="1"/>
    <col min="13844" max="14084" width="9.140625" style="9"/>
    <col min="14085" max="14085" width="35.5703125" style="9" customWidth="1"/>
    <col min="14086" max="14086" width="23" style="9" customWidth="1"/>
    <col min="14087" max="14087" width="17.7109375" style="9" customWidth="1"/>
    <col min="14088" max="14088" width="18.42578125" style="9" customWidth="1"/>
    <col min="14089" max="14090" width="13.140625" style="9" customWidth="1"/>
    <col min="14091" max="14091" width="10.7109375" style="9" customWidth="1"/>
    <col min="14092" max="14092" width="40.85546875" style="9" customWidth="1"/>
    <col min="14093" max="14093" width="34.140625" style="9" customWidth="1"/>
    <col min="14094" max="14094" width="16" style="9" customWidth="1"/>
    <col min="14095" max="14095" width="15.7109375" style="9" customWidth="1"/>
    <col min="14096" max="14096" width="17.42578125" style="9" customWidth="1"/>
    <col min="14097" max="14097" width="10.7109375" style="9" customWidth="1"/>
    <col min="14098" max="14098" width="13" style="9" customWidth="1"/>
    <col min="14099" max="14099" width="16.7109375" style="9" customWidth="1"/>
    <col min="14100" max="14340" width="9.140625" style="9"/>
    <col min="14341" max="14341" width="35.5703125" style="9" customWidth="1"/>
    <col min="14342" max="14342" width="23" style="9" customWidth="1"/>
    <col min="14343" max="14343" width="17.7109375" style="9" customWidth="1"/>
    <col min="14344" max="14344" width="18.42578125" style="9" customWidth="1"/>
    <col min="14345" max="14346" width="13.140625" style="9" customWidth="1"/>
    <col min="14347" max="14347" width="10.7109375" style="9" customWidth="1"/>
    <col min="14348" max="14348" width="40.85546875" style="9" customWidth="1"/>
    <col min="14349" max="14349" width="34.140625" style="9" customWidth="1"/>
    <col min="14350" max="14350" width="16" style="9" customWidth="1"/>
    <col min="14351" max="14351" width="15.7109375" style="9" customWidth="1"/>
    <col min="14352" max="14352" width="17.42578125" style="9" customWidth="1"/>
    <col min="14353" max="14353" width="10.7109375" style="9" customWidth="1"/>
    <col min="14354" max="14354" width="13" style="9" customWidth="1"/>
    <col min="14355" max="14355" width="16.7109375" style="9" customWidth="1"/>
    <col min="14356" max="14596" width="9.140625" style="9"/>
    <col min="14597" max="14597" width="35.5703125" style="9" customWidth="1"/>
    <col min="14598" max="14598" width="23" style="9" customWidth="1"/>
    <col min="14599" max="14599" width="17.7109375" style="9" customWidth="1"/>
    <col min="14600" max="14600" width="18.42578125" style="9" customWidth="1"/>
    <col min="14601" max="14602" width="13.140625" style="9" customWidth="1"/>
    <col min="14603" max="14603" width="10.7109375" style="9" customWidth="1"/>
    <col min="14604" max="14604" width="40.85546875" style="9" customWidth="1"/>
    <col min="14605" max="14605" width="34.140625" style="9" customWidth="1"/>
    <col min="14606" max="14606" width="16" style="9" customWidth="1"/>
    <col min="14607" max="14607" width="15.7109375" style="9" customWidth="1"/>
    <col min="14608" max="14608" width="17.42578125" style="9" customWidth="1"/>
    <col min="14609" max="14609" width="10.7109375" style="9" customWidth="1"/>
    <col min="14610" max="14610" width="13" style="9" customWidth="1"/>
    <col min="14611" max="14611" width="16.7109375" style="9" customWidth="1"/>
    <col min="14612" max="14852" width="9.140625" style="9"/>
    <col min="14853" max="14853" width="35.5703125" style="9" customWidth="1"/>
    <col min="14854" max="14854" width="23" style="9" customWidth="1"/>
    <col min="14855" max="14855" width="17.7109375" style="9" customWidth="1"/>
    <col min="14856" max="14856" width="18.42578125" style="9" customWidth="1"/>
    <col min="14857" max="14858" width="13.140625" style="9" customWidth="1"/>
    <col min="14859" max="14859" width="10.7109375" style="9" customWidth="1"/>
    <col min="14860" max="14860" width="40.85546875" style="9" customWidth="1"/>
    <col min="14861" max="14861" width="34.140625" style="9" customWidth="1"/>
    <col min="14862" max="14862" width="16" style="9" customWidth="1"/>
    <col min="14863" max="14863" width="15.7109375" style="9" customWidth="1"/>
    <col min="14864" max="14864" width="17.42578125" style="9" customWidth="1"/>
    <col min="14865" max="14865" width="10.7109375" style="9" customWidth="1"/>
    <col min="14866" max="14866" width="13" style="9" customWidth="1"/>
    <col min="14867" max="14867" width="16.7109375" style="9" customWidth="1"/>
    <col min="14868" max="15108" width="9.140625" style="9"/>
    <col min="15109" max="15109" width="35.5703125" style="9" customWidth="1"/>
    <col min="15110" max="15110" width="23" style="9" customWidth="1"/>
    <col min="15111" max="15111" width="17.7109375" style="9" customWidth="1"/>
    <col min="15112" max="15112" width="18.42578125" style="9" customWidth="1"/>
    <col min="15113" max="15114" width="13.140625" style="9" customWidth="1"/>
    <col min="15115" max="15115" width="10.7109375" style="9" customWidth="1"/>
    <col min="15116" max="15116" width="40.85546875" style="9" customWidth="1"/>
    <col min="15117" max="15117" width="34.140625" style="9" customWidth="1"/>
    <col min="15118" max="15118" width="16" style="9" customWidth="1"/>
    <col min="15119" max="15119" width="15.7109375" style="9" customWidth="1"/>
    <col min="15120" max="15120" width="17.42578125" style="9" customWidth="1"/>
    <col min="15121" max="15121" width="10.7109375" style="9" customWidth="1"/>
    <col min="15122" max="15122" width="13" style="9" customWidth="1"/>
    <col min="15123" max="15123" width="16.7109375" style="9" customWidth="1"/>
    <col min="15124" max="15364" width="9.140625" style="9"/>
    <col min="15365" max="15365" width="35.5703125" style="9" customWidth="1"/>
    <col min="15366" max="15366" width="23" style="9" customWidth="1"/>
    <col min="15367" max="15367" width="17.7109375" style="9" customWidth="1"/>
    <col min="15368" max="15368" width="18.42578125" style="9" customWidth="1"/>
    <col min="15369" max="15370" width="13.140625" style="9" customWidth="1"/>
    <col min="15371" max="15371" width="10.7109375" style="9" customWidth="1"/>
    <col min="15372" max="15372" width="40.85546875" style="9" customWidth="1"/>
    <col min="15373" max="15373" width="34.140625" style="9" customWidth="1"/>
    <col min="15374" max="15374" width="16" style="9" customWidth="1"/>
    <col min="15375" max="15375" width="15.7109375" style="9" customWidth="1"/>
    <col min="15376" max="15376" width="17.42578125" style="9" customWidth="1"/>
    <col min="15377" max="15377" width="10.7109375" style="9" customWidth="1"/>
    <col min="15378" max="15378" width="13" style="9" customWidth="1"/>
    <col min="15379" max="15379" width="16.7109375" style="9" customWidth="1"/>
    <col min="15380" max="15620" width="9.140625" style="9"/>
    <col min="15621" max="15621" width="35.5703125" style="9" customWidth="1"/>
    <col min="15622" max="15622" width="23" style="9" customWidth="1"/>
    <col min="15623" max="15623" width="17.7109375" style="9" customWidth="1"/>
    <col min="15624" max="15624" width="18.42578125" style="9" customWidth="1"/>
    <col min="15625" max="15626" width="13.140625" style="9" customWidth="1"/>
    <col min="15627" max="15627" width="10.7109375" style="9" customWidth="1"/>
    <col min="15628" max="15628" width="40.85546875" style="9" customWidth="1"/>
    <col min="15629" max="15629" width="34.140625" style="9" customWidth="1"/>
    <col min="15630" max="15630" width="16" style="9" customWidth="1"/>
    <col min="15631" max="15631" width="15.7109375" style="9" customWidth="1"/>
    <col min="15632" max="15632" width="17.42578125" style="9" customWidth="1"/>
    <col min="15633" max="15633" width="10.7109375" style="9" customWidth="1"/>
    <col min="15634" max="15634" width="13" style="9" customWidth="1"/>
    <col min="15635" max="15635" width="16.7109375" style="9" customWidth="1"/>
    <col min="15636" max="15876" width="9.140625" style="9"/>
    <col min="15877" max="15877" width="35.5703125" style="9" customWidth="1"/>
    <col min="15878" max="15878" width="23" style="9" customWidth="1"/>
    <col min="15879" max="15879" width="17.7109375" style="9" customWidth="1"/>
    <col min="15880" max="15880" width="18.42578125" style="9" customWidth="1"/>
    <col min="15881" max="15882" width="13.140625" style="9" customWidth="1"/>
    <col min="15883" max="15883" width="10.7109375" style="9" customWidth="1"/>
    <col min="15884" max="15884" width="40.85546875" style="9" customWidth="1"/>
    <col min="15885" max="15885" width="34.140625" style="9" customWidth="1"/>
    <col min="15886" max="15886" width="16" style="9" customWidth="1"/>
    <col min="15887" max="15887" width="15.7109375" style="9" customWidth="1"/>
    <col min="15888" max="15888" width="17.42578125" style="9" customWidth="1"/>
    <col min="15889" max="15889" width="10.7109375" style="9" customWidth="1"/>
    <col min="15890" max="15890" width="13" style="9" customWidth="1"/>
    <col min="15891" max="15891" width="16.7109375" style="9" customWidth="1"/>
    <col min="15892" max="16132" width="9.140625" style="9"/>
    <col min="16133" max="16133" width="35.5703125" style="9" customWidth="1"/>
    <col min="16134" max="16134" width="23" style="9" customWidth="1"/>
    <col min="16135" max="16135" width="17.7109375" style="9" customWidth="1"/>
    <col min="16136" max="16136" width="18.42578125" style="9" customWidth="1"/>
    <col min="16137" max="16138" width="13.140625" style="9" customWidth="1"/>
    <col min="16139" max="16139" width="10.7109375" style="9" customWidth="1"/>
    <col min="16140" max="16140" width="40.85546875" style="9" customWidth="1"/>
    <col min="16141" max="16141" width="34.140625" style="9" customWidth="1"/>
    <col min="16142" max="16142" width="16" style="9" customWidth="1"/>
    <col min="16143" max="16143" width="15.7109375" style="9" customWidth="1"/>
    <col min="16144" max="16144" width="17.42578125" style="9" customWidth="1"/>
    <col min="16145" max="16145" width="10.7109375" style="9" customWidth="1"/>
    <col min="16146" max="16146" width="13" style="9" customWidth="1"/>
    <col min="16147" max="16147" width="16.7109375" style="9" customWidth="1"/>
    <col min="16148" max="16384" width="9.140625" style="9"/>
  </cols>
  <sheetData>
    <row r="2" spans="1:32" ht="57" customHeight="1" x14ac:dyDescent="0.25"/>
    <row r="3" spans="1:32" s="36" customFormat="1" ht="41.25" customHeight="1" x14ac:dyDescent="0.3">
      <c r="A3" s="499" t="s">
        <v>87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</row>
    <row r="4" spans="1:32" s="36" customFormat="1" ht="24" customHeight="1" x14ac:dyDescent="0.3">
      <c r="A4" s="504" t="s">
        <v>253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</row>
    <row r="5" spans="1:32" ht="23.25" customHeigh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32" s="39" customFormat="1" ht="69.75" customHeight="1" x14ac:dyDescent="0.25">
      <c r="A6" s="495" t="s">
        <v>68</v>
      </c>
      <c r="B6" s="480" t="s">
        <v>69</v>
      </c>
      <c r="C6" s="480"/>
      <c r="D6" s="120" t="s">
        <v>134</v>
      </c>
      <c r="E6" s="120" t="s">
        <v>254</v>
      </c>
      <c r="F6" s="120" t="s">
        <v>74</v>
      </c>
      <c r="G6" s="121"/>
      <c r="H6" s="121"/>
      <c r="I6" s="121"/>
      <c r="J6" s="121"/>
      <c r="K6" s="495" t="s">
        <v>68</v>
      </c>
      <c r="L6" s="480" t="s">
        <v>70</v>
      </c>
      <c r="M6" s="480"/>
      <c r="N6" s="120" t="s">
        <v>134</v>
      </c>
      <c r="O6" s="120" t="s">
        <v>254</v>
      </c>
      <c r="P6" s="120" t="s">
        <v>74</v>
      </c>
    </row>
    <row r="7" spans="1:32" s="39" customFormat="1" ht="37.9" customHeight="1" x14ac:dyDescent="0.25">
      <c r="A7" s="495"/>
      <c r="B7" s="500" t="s">
        <v>335</v>
      </c>
      <c r="C7" s="500"/>
      <c r="D7" s="287">
        <f>'Anexo_1.2_Usos e Fontes'!C12-'Anexo_1.2_Usos e Fontes'!C16-'Anexo_1.2_Usos e Fontes'!C19</f>
        <v>448826</v>
      </c>
      <c r="E7" s="287">
        <f>'Anexo_1.2_Usos e Fontes'!D12-'Anexo_1.2_Usos e Fontes'!D16-'Anexo_1.2_Usos e Fontes'!D19</f>
        <v>488575</v>
      </c>
      <c r="F7" s="139">
        <f>IFERROR(E7/D7*100-100,0)</f>
        <v>8.8562159946170738</v>
      </c>
      <c r="G7" s="128">
        <f>'Anexo_1.2_Usos e Fontes'!D15+'Anexo_1.2_Usos e Fontes'!D18+'Anexo_1.2_Usos e Fontes'!D20+'Anexo_1.2_Usos e Fontes'!D21</f>
        <v>488575</v>
      </c>
      <c r="H7" s="123"/>
      <c r="I7" s="123"/>
      <c r="J7" s="244"/>
      <c r="K7" s="495"/>
      <c r="L7" s="501" t="s">
        <v>94</v>
      </c>
      <c r="M7" s="501"/>
      <c r="N7" s="292">
        <v>657682</v>
      </c>
      <c r="O7" s="292">
        <f>'Anexo_1.3_ Elemento de Despesas'!G55</f>
        <v>652669</v>
      </c>
      <c r="P7" s="125">
        <f>IFERROR(O7/N7*100-100,0)</f>
        <v>-0.76222247225862816</v>
      </c>
      <c r="Q7" s="296">
        <f>'Anexo_1.3_ Elemento de Despesas'!G55</f>
        <v>652669</v>
      </c>
      <c r="R7" s="232"/>
      <c r="S7" s="32"/>
      <c r="T7" s="32"/>
      <c r="U7" s="32"/>
      <c r="V7" s="32"/>
      <c r="W7" s="32"/>
      <c r="X7" s="32"/>
      <c r="Y7" s="32"/>
      <c r="Z7" s="32"/>
    </row>
    <row r="8" spans="1:32" s="39" customFormat="1" ht="38.450000000000003" customHeight="1" x14ac:dyDescent="0.25">
      <c r="A8" s="495"/>
      <c r="B8" s="502" t="s">
        <v>71</v>
      </c>
      <c r="C8" s="502"/>
      <c r="D8" s="287">
        <f>'Anexo_1.2_Usos e Fontes'!C24</f>
        <v>666196</v>
      </c>
      <c r="E8" s="287">
        <f>'Anexo_1.2_Usos e Fontes'!D24</f>
        <v>631061</v>
      </c>
      <c r="F8" s="139">
        <f>IFERROR(E8/D8*100-100,0)</f>
        <v>-5.2739734252382249</v>
      </c>
      <c r="G8" s="128">
        <v>631061</v>
      </c>
      <c r="H8" s="123"/>
      <c r="I8" s="123"/>
      <c r="J8" s="244"/>
      <c r="K8" s="495"/>
      <c r="L8" s="501" t="s">
        <v>88</v>
      </c>
      <c r="M8" s="501"/>
      <c r="N8" s="293">
        <v>70988</v>
      </c>
      <c r="O8" s="293">
        <f>'Anexo 1.4-Quadro Descritivo'!I356+'Anexo 1.4-Quadro Descritivo'!I330+'Anexo 1.4-Quadro Descritivo'!I304+'Anexo 1.4-Quadro Descritivo'!I281</f>
        <v>75366</v>
      </c>
      <c r="P8" s="125">
        <f>IFERROR(O8/N8*100-100,0)</f>
        <v>6.1672395334422703</v>
      </c>
      <c r="Q8" s="294">
        <f>Q31</f>
        <v>75366</v>
      </c>
      <c r="R8" s="232"/>
    </row>
    <row r="9" spans="1:32" s="39" customFormat="1" ht="39" customHeight="1" thickBot="1" x14ac:dyDescent="0.3">
      <c r="A9" s="495"/>
      <c r="B9" s="500" t="s">
        <v>89</v>
      </c>
      <c r="C9" s="500"/>
      <c r="D9" s="241">
        <f>SUM(D7:D8)</f>
        <v>1115022</v>
      </c>
      <c r="E9" s="241">
        <f>SUM(E7:E8)</f>
        <v>1119636</v>
      </c>
      <c r="F9" s="126">
        <f>IFERROR(E9/D9*100-100,0)</f>
        <v>0.41380349446021114</v>
      </c>
      <c r="G9" s="128"/>
      <c r="H9" s="123"/>
      <c r="I9" s="123"/>
      <c r="J9" s="244"/>
      <c r="K9" s="495"/>
      <c r="L9" s="501" t="s">
        <v>90</v>
      </c>
      <c r="M9" s="501"/>
      <c r="N9" s="293">
        <f>'Anexo_1.2_Usos e Fontes'!C11</f>
        <v>1163347.56</v>
      </c>
      <c r="O9" s="293">
        <f>'Anexo_1.2_Usos e Fontes'!D11</f>
        <v>1149000</v>
      </c>
      <c r="P9" s="125">
        <f>IFERROR(O9/N9*100-100,0)</f>
        <v>-1.2332995308813821</v>
      </c>
      <c r="Q9" s="294">
        <f>'Anexo_1.2_Usos e Fontes'!D11</f>
        <v>1149000</v>
      </c>
      <c r="R9" s="233"/>
    </row>
    <row r="10" spans="1:32" s="39" customFormat="1" ht="38.25" customHeight="1" thickBot="1" x14ac:dyDescent="0.3">
      <c r="A10" s="495"/>
      <c r="B10" s="502" t="s">
        <v>91</v>
      </c>
      <c r="C10" s="502"/>
      <c r="D10" s="288">
        <f>'Anexo_1.2_Usos e Fontes'!C33</f>
        <v>8033</v>
      </c>
      <c r="E10" s="288">
        <f>'Anexo_1.2_Usos e Fontes'!D33</f>
        <v>10012</v>
      </c>
      <c r="F10" s="122">
        <f>IFERROR(E10/D10*100-100,0)</f>
        <v>24.635877007344703</v>
      </c>
      <c r="G10" s="128">
        <v>10012</v>
      </c>
      <c r="H10" s="123"/>
      <c r="I10" s="123"/>
      <c r="J10" s="244"/>
      <c r="K10" s="503"/>
      <c r="L10" s="503"/>
      <c r="M10" s="121"/>
      <c r="N10" s="127"/>
      <c r="O10" s="127"/>
      <c r="P10" s="128"/>
      <c r="Q10" s="295"/>
      <c r="S10" s="40"/>
    </row>
    <row r="11" spans="1:32" s="39" customFormat="1" ht="28.15" customHeight="1" x14ac:dyDescent="0.25">
      <c r="A11" s="495"/>
      <c r="B11" s="482" t="s">
        <v>126</v>
      </c>
      <c r="C11" s="482"/>
      <c r="D11" s="241">
        <f>D9-D10</f>
        <v>1106989</v>
      </c>
      <c r="E11" s="241">
        <f>E9-E10</f>
        <v>1109624</v>
      </c>
      <c r="F11" s="126">
        <f>IFERROR(E11/D11*100-100,0)</f>
        <v>0.23803307891947156</v>
      </c>
      <c r="G11" s="129"/>
      <c r="H11" s="129"/>
      <c r="I11" s="129"/>
      <c r="J11" s="244"/>
      <c r="K11" s="130"/>
      <c r="L11" s="130"/>
      <c r="M11" s="121"/>
      <c r="N11" s="128"/>
      <c r="O11" s="131"/>
      <c r="P11" s="128"/>
      <c r="Q11" s="479"/>
      <c r="R11" s="479"/>
      <c r="S11" s="479"/>
    </row>
    <row r="12" spans="1:32" s="43" customFormat="1" ht="18.75" x14ac:dyDescent="0.25">
      <c r="A12" s="132"/>
      <c r="B12" s="133"/>
      <c r="C12" s="133"/>
      <c r="D12" s="129"/>
      <c r="E12" s="129"/>
      <c r="F12" s="128"/>
      <c r="G12" s="129"/>
      <c r="H12" s="129"/>
      <c r="I12" s="129"/>
      <c r="J12" s="129"/>
      <c r="K12" s="130"/>
      <c r="L12" s="130"/>
      <c r="M12" s="121"/>
      <c r="N12" s="128"/>
      <c r="O12" s="131"/>
      <c r="P12" s="128"/>
      <c r="Q12" s="42"/>
      <c r="R12" s="42"/>
      <c r="S12" s="42"/>
    </row>
    <row r="13" spans="1:32" s="39" customFormat="1" ht="43.5" customHeight="1" x14ac:dyDescent="0.25">
      <c r="A13" s="495" t="s">
        <v>108</v>
      </c>
      <c r="B13" s="480" t="s">
        <v>75</v>
      </c>
      <c r="C13" s="480"/>
      <c r="D13" s="120" t="s">
        <v>135</v>
      </c>
      <c r="E13" s="120" t="s">
        <v>255</v>
      </c>
      <c r="F13" s="120" t="s">
        <v>7</v>
      </c>
      <c r="G13" s="129"/>
      <c r="H13" s="129"/>
      <c r="I13" s="129"/>
      <c r="J13" s="129"/>
      <c r="K13" s="480" t="s">
        <v>75</v>
      </c>
      <c r="L13" s="480"/>
      <c r="M13" s="480"/>
      <c r="N13" s="120" t="s">
        <v>135</v>
      </c>
      <c r="O13" s="120" t="s">
        <v>255</v>
      </c>
      <c r="P13" s="120" t="s">
        <v>109</v>
      </c>
      <c r="Q13" s="44"/>
      <c r="R13" s="44"/>
      <c r="S13" s="44"/>
    </row>
    <row r="14" spans="1:32" s="39" customFormat="1" ht="39" customHeight="1" x14ac:dyDescent="0.25">
      <c r="A14" s="495"/>
      <c r="B14" s="481" t="s">
        <v>336</v>
      </c>
      <c r="C14" s="134" t="s">
        <v>72</v>
      </c>
      <c r="D14" s="289">
        <f>'Quadro Geral'!I22+'Quadro Geral'!I20</f>
        <v>322198</v>
      </c>
      <c r="E14" s="292">
        <f>'Quadro Geral'!J22+'Quadro Geral'!J20</f>
        <v>298158</v>
      </c>
      <c r="F14" s="122">
        <f>IFERROR(E14/D14*100-100,)</f>
        <v>-7.4612505353850764</v>
      </c>
      <c r="G14" s="242">
        <f>'Quadro Geral'!J20+'Quadro Geral'!J22</f>
        <v>298158</v>
      </c>
      <c r="H14" s="129"/>
      <c r="I14" s="129"/>
      <c r="J14" s="129"/>
      <c r="K14" s="481" t="s">
        <v>143</v>
      </c>
      <c r="L14" s="481"/>
      <c r="M14" s="134" t="s">
        <v>72</v>
      </c>
      <c r="N14" s="290">
        <f>(N7-N8)</f>
        <v>586694</v>
      </c>
      <c r="O14" s="135">
        <f>(O7-O8)</f>
        <v>577303</v>
      </c>
      <c r="P14" s="125">
        <f>IFERROR(O14/N14*100-100,0)</f>
        <v>-1.6006640599699296</v>
      </c>
      <c r="Q14" s="245"/>
      <c r="R14" s="234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39" customFormat="1" ht="39" customHeight="1" x14ac:dyDescent="0.25">
      <c r="A15" s="495"/>
      <c r="B15" s="481"/>
      <c r="C15" s="136" t="s">
        <v>73</v>
      </c>
      <c r="D15" s="137">
        <f>IFERROR(D14/$D$11,0)</f>
        <v>0.29105799605958144</v>
      </c>
      <c r="E15" s="137">
        <f>IFERROR(E14/$E$11,0)</f>
        <v>0.26870183052998131</v>
      </c>
      <c r="F15" s="125">
        <f>(E15-D15)*100</f>
        <v>-2.2356165529600123</v>
      </c>
      <c r="G15" s="231"/>
      <c r="H15" s="129"/>
      <c r="I15" s="129"/>
      <c r="J15" s="231"/>
      <c r="K15" s="481"/>
      <c r="L15" s="481"/>
      <c r="M15" s="136" t="s">
        <v>73</v>
      </c>
      <c r="N15" s="297">
        <f>IFERROR(N14/N9,)</f>
        <v>0.50431532258510947</v>
      </c>
      <c r="O15" s="138">
        <f>IFERROR(O14/O9,)</f>
        <v>0.50243951261966924</v>
      </c>
      <c r="P15" s="125">
        <f>(O15-N15)*100</f>
        <v>-0.18758099654402338</v>
      </c>
      <c r="Q15" s="246"/>
      <c r="R15" s="2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39" customFormat="1" ht="39" customHeight="1" x14ac:dyDescent="0.25">
      <c r="A16" s="495"/>
      <c r="B16" s="481" t="s">
        <v>144</v>
      </c>
      <c r="C16" s="134" t="s">
        <v>72</v>
      </c>
      <c r="D16" s="289">
        <f>'Quadro Geral'!I23+'Quadro Geral'!I19</f>
        <v>142834</v>
      </c>
      <c r="E16" s="289">
        <f>'Quadro Geral'!J23+'Quadro Geral'!J19</f>
        <v>144140</v>
      </c>
      <c r="F16" s="122">
        <f>IFERROR(E16/D16*100-100,)</f>
        <v>0.91434812439614177</v>
      </c>
      <c r="G16" s="129">
        <f>'Quadro Geral'!J19+'Quadro Geral'!J23</f>
        <v>144140</v>
      </c>
      <c r="H16" s="333"/>
      <c r="I16" s="129"/>
      <c r="J16" s="129"/>
      <c r="K16" s="481" t="s">
        <v>145</v>
      </c>
      <c r="L16" s="481"/>
      <c r="M16" s="134" t="s">
        <v>72</v>
      </c>
      <c r="N16" s="290">
        <v>16000</v>
      </c>
      <c r="O16" s="290">
        <f>'Quadro Geral'!J15</f>
        <v>16000</v>
      </c>
      <c r="P16" s="125">
        <f>IFERROR(O16/N16*100-100,0)</f>
        <v>0</v>
      </c>
      <c r="Q16" s="245">
        <f>'Quadro Geral'!J15</f>
        <v>16000</v>
      </c>
    </row>
    <row r="17" spans="1:17" s="39" customFormat="1" ht="39" customHeight="1" x14ac:dyDescent="0.25">
      <c r="A17" s="495"/>
      <c r="B17" s="481"/>
      <c r="C17" s="136" t="s">
        <v>73</v>
      </c>
      <c r="D17" s="137">
        <f>IFERROR(D16/$D$11,0)</f>
        <v>0.12902928574719352</v>
      </c>
      <c r="E17" s="137">
        <f>IFERROR(E16/$E$11,0)</f>
        <v>0.12989985796990691</v>
      </c>
      <c r="F17" s="125">
        <f>(E17-D17)*100</f>
        <v>8.7057222271338941E-2</v>
      </c>
      <c r="G17" s="231"/>
      <c r="H17" s="129"/>
      <c r="I17" s="129"/>
      <c r="J17" s="231"/>
      <c r="K17" s="481"/>
      <c r="L17" s="481"/>
      <c r="M17" s="136" t="s">
        <v>73</v>
      </c>
      <c r="N17" s="297">
        <f>IFERROR(N16/N7,)</f>
        <v>2.4327866658962843E-2</v>
      </c>
      <c r="O17" s="138">
        <f>IFERROR(O16/O7,)</f>
        <v>2.4514723389650803E-2</v>
      </c>
      <c r="P17" s="125">
        <f>(O17-N17)*100</f>
        <v>1.8685673068796066E-2</v>
      </c>
      <c r="Q17" s="246"/>
    </row>
    <row r="18" spans="1:17" s="39" customFormat="1" ht="39" customHeight="1" x14ac:dyDescent="0.3">
      <c r="A18" s="495"/>
      <c r="B18" s="481" t="s">
        <v>146</v>
      </c>
      <c r="C18" s="134" t="s">
        <v>72</v>
      </c>
      <c r="D18" s="289">
        <f>'Quadro Geral'!I21</f>
        <v>81183</v>
      </c>
      <c r="E18" s="289">
        <f>'Quadro Geral'!J21</f>
        <v>79691</v>
      </c>
      <c r="F18" s="122">
        <f>IFERROR(E18/D18*100-100,)</f>
        <v>-1.8378231895840287</v>
      </c>
      <c r="G18" s="242">
        <f>'Quadro Geral'!J21</f>
        <v>79691</v>
      </c>
      <c r="H18" s="129"/>
      <c r="I18" s="129"/>
      <c r="J18" s="129"/>
      <c r="K18" s="36"/>
      <c r="L18" s="36"/>
      <c r="M18" s="36"/>
      <c r="N18" s="36"/>
      <c r="O18" s="36"/>
      <c r="P18" s="36"/>
      <c r="Q18" s="41"/>
    </row>
    <row r="19" spans="1:17" s="39" customFormat="1" ht="39" customHeight="1" x14ac:dyDescent="0.3">
      <c r="A19" s="495"/>
      <c r="B19" s="481"/>
      <c r="C19" s="136" t="s">
        <v>73</v>
      </c>
      <c r="D19" s="137">
        <f>IFERROR(D18/$D$11,0)</f>
        <v>7.3336772090779587E-2</v>
      </c>
      <c r="E19" s="137">
        <f>IFERROR(E18/$E$11,0)</f>
        <v>7.1818021239627119E-2</v>
      </c>
      <c r="F19" s="125">
        <f>(E19-D19)*100</f>
        <v>-0.15187508511524672</v>
      </c>
      <c r="G19" s="231"/>
      <c r="H19" s="129"/>
      <c r="I19" s="129"/>
      <c r="J19" s="231"/>
      <c r="K19" s="36"/>
      <c r="L19" s="36"/>
      <c r="M19" s="36"/>
      <c r="N19" s="36"/>
      <c r="O19" s="36"/>
      <c r="P19" s="36"/>
    </row>
    <row r="20" spans="1:17" s="39" customFormat="1" ht="39" customHeight="1" x14ac:dyDescent="0.3">
      <c r="A20" s="495"/>
      <c r="B20" s="481" t="s">
        <v>147</v>
      </c>
      <c r="C20" s="134" t="s">
        <v>72</v>
      </c>
      <c r="D20" s="243">
        <v>0</v>
      </c>
      <c r="E20" s="124">
        <v>0</v>
      </c>
      <c r="F20" s="122">
        <f>IFERROR(E20/D20*100-100,)</f>
        <v>0</v>
      </c>
      <c r="G20" s="129"/>
      <c r="H20" s="230"/>
      <c r="I20" s="230"/>
      <c r="J20" s="129"/>
      <c r="K20" s="230"/>
      <c r="L20" s="230"/>
      <c r="M20" s="36"/>
      <c r="N20" s="36"/>
      <c r="O20" s="36"/>
      <c r="P20" s="36"/>
    </row>
    <row r="21" spans="1:17" s="39" customFormat="1" ht="39" customHeight="1" x14ac:dyDescent="0.3">
      <c r="A21" s="495"/>
      <c r="B21" s="481"/>
      <c r="C21" s="136" t="s">
        <v>73</v>
      </c>
      <c r="D21" s="137">
        <f>IFERROR(D20/$D$11,0)</f>
        <v>0</v>
      </c>
      <c r="E21" s="137">
        <f>IFERROR(E20/$E$11,0)</f>
        <v>0</v>
      </c>
      <c r="F21" s="125">
        <f>(E21-D21)*100</f>
        <v>0</v>
      </c>
      <c r="G21" s="231"/>
      <c r="H21" s="129"/>
      <c r="I21" s="129"/>
      <c r="J21" s="231"/>
      <c r="K21" s="36"/>
      <c r="L21" s="36"/>
      <c r="M21" s="36"/>
      <c r="N21" s="36"/>
      <c r="O21" s="36"/>
      <c r="P21" s="36"/>
    </row>
    <row r="22" spans="1:17" s="39" customFormat="1" ht="39" customHeight="1" x14ac:dyDescent="0.3">
      <c r="A22" s="495"/>
      <c r="B22" s="481" t="s">
        <v>151</v>
      </c>
      <c r="C22" s="134" t="s">
        <v>72</v>
      </c>
      <c r="D22" s="289">
        <f>'Quadro Geral'!I21+'Quadro Geral'!I13</f>
        <v>93183</v>
      </c>
      <c r="E22" s="332">
        <f>'Quadro Geral'!J10+'Quadro Geral'!J13+'Quadro Geral'!J17+'Quadro Geral'!J19+'Quadro Geral'!J23</f>
        <v>194500</v>
      </c>
      <c r="F22" s="122">
        <f>IFERROR(E22/D22*100-100,)</f>
        <v>108.72906002167778</v>
      </c>
      <c r="G22" s="242">
        <f>'Quadro Geral'!J10+'Quadro Geral'!J13+'Quadro Geral'!J17+'Quadro Geral'!J19+'Quadro Geral'!J23</f>
        <v>194500</v>
      </c>
      <c r="H22" s="129">
        <f>G22-E22</f>
        <v>0</v>
      </c>
      <c r="I22" s="129"/>
      <c r="J22" s="129"/>
      <c r="K22" s="36"/>
      <c r="L22" s="36"/>
      <c r="M22" s="36"/>
      <c r="N22" s="36"/>
      <c r="O22" s="36"/>
      <c r="P22" s="36"/>
    </row>
    <row r="23" spans="1:17" s="39" customFormat="1" ht="39" customHeight="1" x14ac:dyDescent="0.3">
      <c r="A23" s="495"/>
      <c r="B23" s="481"/>
      <c r="C23" s="136" t="s">
        <v>73</v>
      </c>
      <c r="D23" s="137">
        <f>IFERROR(D22/$D$11,0)</f>
        <v>8.4176988208554918E-2</v>
      </c>
      <c r="E23" s="137">
        <f>IFERROR(E22/$E$11,0)</f>
        <v>0.17528460090985776</v>
      </c>
      <c r="F23" s="125">
        <f>(E23-D23)*100</f>
        <v>9.1107612701302845</v>
      </c>
      <c r="G23" s="231"/>
      <c r="H23" s="129"/>
      <c r="I23" s="129"/>
      <c r="J23" s="231"/>
      <c r="K23" s="36"/>
      <c r="L23" s="36"/>
      <c r="M23" s="36"/>
      <c r="N23" s="36"/>
      <c r="O23" s="36"/>
      <c r="P23" s="36"/>
    </row>
    <row r="24" spans="1:17" s="39" customFormat="1" ht="39" customHeight="1" x14ac:dyDescent="0.3">
      <c r="A24" s="495"/>
      <c r="B24" s="481" t="s">
        <v>148</v>
      </c>
      <c r="C24" s="134" t="s">
        <v>72</v>
      </c>
      <c r="D24" s="289">
        <f>'Quadro Geral'!I10</f>
        <v>23000</v>
      </c>
      <c r="E24" s="291">
        <f>'Quadro Geral'!J10</f>
        <v>23000</v>
      </c>
      <c r="F24" s="122">
        <f>IFERROR(E24/D24*100-100,)</f>
        <v>0</v>
      </c>
      <c r="G24" s="242">
        <f>'Quadro Geral'!J10</f>
        <v>23000</v>
      </c>
      <c r="H24" s="129"/>
      <c r="I24" s="129"/>
      <c r="J24" s="129"/>
      <c r="K24" s="36"/>
      <c r="L24" s="36"/>
      <c r="M24" s="36"/>
      <c r="N24" s="36"/>
      <c r="O24" s="36"/>
      <c r="P24" s="36"/>
    </row>
    <row r="25" spans="1:17" s="39" customFormat="1" ht="39" customHeight="1" x14ac:dyDescent="0.3">
      <c r="A25" s="495"/>
      <c r="B25" s="481"/>
      <c r="C25" s="136" t="s">
        <v>73</v>
      </c>
      <c r="D25" s="137">
        <f>IFERROR(D24/$D$11,0)</f>
        <v>2.0777080892402724E-2</v>
      </c>
      <c r="E25" s="137">
        <f>IFERROR(E24/$E$11,0)</f>
        <v>2.0727742009906059E-2</v>
      </c>
      <c r="F25" s="125">
        <f>(E25-D25)*100</f>
        <v>-4.9338882496665487E-3</v>
      </c>
      <c r="G25" s="231"/>
      <c r="H25" s="129"/>
      <c r="I25" s="129"/>
      <c r="J25" s="231"/>
      <c r="K25" s="36"/>
      <c r="L25" s="36"/>
      <c r="M25" s="36"/>
      <c r="N25" s="36"/>
      <c r="O25" s="36"/>
      <c r="P25" s="36"/>
    </row>
    <row r="26" spans="1:17" s="39" customFormat="1" ht="39" customHeight="1" x14ac:dyDescent="0.3">
      <c r="A26" s="495"/>
      <c r="B26" s="481" t="s">
        <v>149</v>
      </c>
      <c r="C26" s="134" t="s">
        <v>72</v>
      </c>
      <c r="D26" s="243">
        <f>'Quadro Geral'!I17</f>
        <v>11358.5</v>
      </c>
      <c r="E26" s="291">
        <f>'Quadro Geral'!J17</f>
        <v>12000</v>
      </c>
      <c r="F26" s="122">
        <f>IFERROR(E26/D26*100-100,)</f>
        <v>5.6477527842584863</v>
      </c>
      <c r="G26" s="242">
        <f>'Quadro Geral'!J17</f>
        <v>12000</v>
      </c>
      <c r="H26" s="129"/>
      <c r="I26" s="129"/>
      <c r="J26" s="129"/>
      <c r="K26" s="36"/>
      <c r="L26" s="36"/>
      <c r="M26" s="36"/>
      <c r="N26" s="36"/>
      <c r="O26" s="36"/>
      <c r="P26" s="36"/>
    </row>
    <row r="27" spans="1:17" s="39" customFormat="1" ht="39" customHeight="1" x14ac:dyDescent="0.3">
      <c r="A27" s="495"/>
      <c r="B27" s="481"/>
      <c r="C27" s="136" t="s">
        <v>73</v>
      </c>
      <c r="D27" s="137">
        <f>IFERROR(D26/$D$11,0)</f>
        <v>1.0260716231145928E-2</v>
      </c>
      <c r="E27" s="137">
        <f>IFERROR(E26/$E$11,0)</f>
        <v>1.0814474092124901E-2</v>
      </c>
      <c r="F27" s="125">
        <f>(E27-D27)*100</f>
        <v>5.5375786097897235E-2</v>
      </c>
      <c r="G27" s="231"/>
      <c r="H27" s="129"/>
      <c r="I27" s="129"/>
      <c r="J27" s="231"/>
      <c r="K27" s="36"/>
      <c r="L27" s="36"/>
      <c r="M27" s="36"/>
      <c r="N27" s="36"/>
      <c r="O27" s="36"/>
      <c r="P27" s="36"/>
    </row>
    <row r="28" spans="1:17" ht="19.5" thickBot="1" x14ac:dyDescent="0.35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7" ht="27" customHeight="1" thickBot="1" x14ac:dyDescent="0.3">
      <c r="A29" s="483" t="s">
        <v>102</v>
      </c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5"/>
    </row>
    <row r="30" spans="1:17" x14ac:dyDescent="0.25">
      <c r="A30" s="486" t="s">
        <v>547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8"/>
    </row>
    <row r="31" spans="1:17" x14ac:dyDescent="0.25">
      <c r="A31" s="489"/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1"/>
      <c r="Q31" s="286">
        <f>46397+20877+3936+4156</f>
        <v>75366</v>
      </c>
    </row>
    <row r="32" spans="1:17" x14ac:dyDescent="0.25">
      <c r="A32" s="489"/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1"/>
    </row>
    <row r="33" spans="1:16" x14ac:dyDescent="0.25">
      <c r="A33" s="489"/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1"/>
    </row>
    <row r="34" spans="1:16" x14ac:dyDescent="0.25">
      <c r="A34" s="489"/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1"/>
    </row>
    <row r="35" spans="1:16" x14ac:dyDescent="0.25">
      <c r="A35" s="489"/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1"/>
    </row>
    <row r="36" spans="1:16" ht="15.75" thickBot="1" x14ac:dyDescent="0.3">
      <c r="A36" s="492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4"/>
    </row>
    <row r="37" spans="1:16" ht="18.75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21" x14ac:dyDescent="0.25">
      <c r="A38" s="439" t="s">
        <v>573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</row>
    <row r="39" spans="1:16" ht="61.5" customHeight="1" x14ac:dyDescent="0.25">
      <c r="A39" s="496" t="s">
        <v>656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</row>
    <row r="40" spans="1:16" x14ac:dyDescent="0.25">
      <c r="A40" s="498"/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</row>
  </sheetData>
  <sheetProtection selectLockedCells="1"/>
  <mergeCells count="32">
    <mergeCell ref="A38:N38"/>
    <mergeCell ref="A39:N40"/>
    <mergeCell ref="A3:P3"/>
    <mergeCell ref="A6:A11"/>
    <mergeCell ref="B6:C6"/>
    <mergeCell ref="K6:K9"/>
    <mergeCell ref="L6:M6"/>
    <mergeCell ref="B7:C7"/>
    <mergeCell ref="L7:M7"/>
    <mergeCell ref="B8:C8"/>
    <mergeCell ref="L8:M8"/>
    <mergeCell ref="B9:C9"/>
    <mergeCell ref="L9:M9"/>
    <mergeCell ref="B10:C10"/>
    <mergeCell ref="K10:L10"/>
    <mergeCell ref="A4:P4"/>
    <mergeCell ref="A29:P29"/>
    <mergeCell ref="A30:P36"/>
    <mergeCell ref="A13:A27"/>
    <mergeCell ref="K16:L17"/>
    <mergeCell ref="B18:B19"/>
    <mergeCell ref="B24:B25"/>
    <mergeCell ref="B22:B23"/>
    <mergeCell ref="B26:B27"/>
    <mergeCell ref="B16:B17"/>
    <mergeCell ref="B20:B21"/>
    <mergeCell ref="Q11:S11"/>
    <mergeCell ref="B13:C13"/>
    <mergeCell ref="K13:M13"/>
    <mergeCell ref="B14:B15"/>
    <mergeCell ref="K14:L15"/>
    <mergeCell ref="B11:C1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>
    <tabColor rgb="FF92D050"/>
  </sheetPr>
  <dimension ref="A5:AI69"/>
  <sheetViews>
    <sheetView showGridLines="0" zoomScale="69" zoomScaleNormal="69" workbookViewId="0">
      <selection activeCell="M15" sqref="M15"/>
    </sheetView>
  </sheetViews>
  <sheetFormatPr defaultColWidth="8.85546875" defaultRowHeight="15" x14ac:dyDescent="0.25"/>
  <cols>
    <col min="1" max="1" width="28.140625" customWidth="1"/>
    <col min="2" max="3" width="8.7109375" style="10" customWidth="1"/>
    <col min="4" max="4" width="40.5703125" customWidth="1"/>
    <col min="5" max="5" width="19.85546875" customWidth="1"/>
    <col min="6" max="6" width="1.85546875" customWidth="1"/>
    <col min="7" max="7" width="15.7109375" customWidth="1"/>
    <col min="8" max="8" width="17.140625" bestFit="1" customWidth="1"/>
    <col min="9" max="9" width="18.7109375" customWidth="1"/>
    <col min="10" max="10" width="14" bestFit="1" customWidth="1"/>
    <col min="11" max="11" width="16.140625" customWidth="1"/>
    <col min="12" max="12" width="20.5703125" customWidth="1"/>
    <col min="13" max="13" width="18" customWidth="1"/>
    <col min="14" max="14" width="20.5703125" style="195" customWidth="1"/>
    <col min="15" max="15" width="19.140625" customWidth="1"/>
    <col min="16" max="16" width="20.5703125" bestFit="1" customWidth="1"/>
    <col min="17" max="17" width="15.42578125" customWidth="1"/>
    <col min="18" max="18" width="20.5703125" bestFit="1" customWidth="1"/>
    <col min="19" max="19" width="9.42578125" customWidth="1"/>
    <col min="20" max="20" width="16.140625" hidden="1" customWidth="1"/>
    <col min="21" max="21" width="16.140625" bestFit="1" customWidth="1"/>
    <col min="22" max="22" width="12" bestFit="1" customWidth="1"/>
  </cols>
  <sheetData>
    <row r="5" spans="1:29" s="87" customFormat="1" ht="37.5" customHeight="1" x14ac:dyDescent="0.3">
      <c r="A5" s="38" t="s">
        <v>79</v>
      </c>
      <c r="B5" s="227"/>
      <c r="C5" s="22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V5" s="88"/>
      <c r="W5" s="89"/>
    </row>
    <row r="6" spans="1:29" ht="21.75" customHeight="1" x14ac:dyDescent="0.25">
      <c r="A6" s="505" t="s">
        <v>78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V6" s="11"/>
      <c r="W6" s="12"/>
    </row>
    <row r="7" spans="1:29" s="13" customFormat="1" ht="26.25" customHeight="1" x14ac:dyDescent="0.25">
      <c r="A7" s="510" t="s">
        <v>267</v>
      </c>
      <c r="B7" s="511"/>
      <c r="C7" s="511"/>
      <c r="D7" s="511"/>
      <c r="E7" s="511"/>
      <c r="F7" s="511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3"/>
      <c r="V7" s="14"/>
      <c r="W7" s="15"/>
    </row>
    <row r="8" spans="1:29" x14ac:dyDescent="0.25">
      <c r="A8" s="5"/>
      <c r="B8" s="81"/>
      <c r="C8" s="81"/>
      <c r="D8" s="5"/>
      <c r="E8" s="5"/>
      <c r="F8" s="5"/>
    </row>
    <row r="9" spans="1:29" s="17" customFormat="1" ht="18.75" hidden="1" x14ac:dyDescent="0.3">
      <c r="A9" s="76"/>
      <c r="B9" s="35"/>
      <c r="C9" s="35"/>
      <c r="D9" s="34"/>
      <c r="E9" s="77"/>
      <c r="F9" s="16"/>
      <c r="G9" s="16"/>
      <c r="H9" s="16"/>
      <c r="I9" s="16"/>
      <c r="J9" s="16"/>
      <c r="K9" s="16"/>
      <c r="L9" s="16"/>
      <c r="M9" s="16"/>
      <c r="N9" s="196"/>
      <c r="O9" s="16"/>
      <c r="P9" s="16"/>
      <c r="Q9" s="16"/>
      <c r="R9" s="16"/>
      <c r="S9" s="16"/>
      <c r="V9" s="18"/>
      <c r="W9" s="19"/>
    </row>
    <row r="10" spans="1:29" s="20" customFormat="1" ht="27" customHeight="1" x14ac:dyDescent="0.3">
      <c r="A10" s="509" t="s">
        <v>17</v>
      </c>
      <c r="B10" s="506" t="s">
        <v>359</v>
      </c>
      <c r="C10" s="506" t="s">
        <v>56</v>
      </c>
      <c r="D10" s="506" t="s">
        <v>58</v>
      </c>
      <c r="E10" s="506" t="s">
        <v>255</v>
      </c>
      <c r="F10" s="78"/>
      <c r="G10" s="508" t="s">
        <v>5</v>
      </c>
      <c r="H10" s="508"/>
      <c r="I10" s="506" t="s">
        <v>59</v>
      </c>
      <c r="J10" s="527" t="s">
        <v>60</v>
      </c>
      <c r="K10" s="528"/>
      <c r="L10" s="528"/>
      <c r="M10" s="529" t="s">
        <v>327</v>
      </c>
      <c r="N10" s="529" t="s">
        <v>353</v>
      </c>
      <c r="O10" s="507" t="s">
        <v>61</v>
      </c>
      <c r="P10" s="507" t="s">
        <v>62</v>
      </c>
      <c r="Q10" s="506" t="s">
        <v>6</v>
      </c>
      <c r="R10" s="508" t="s">
        <v>0</v>
      </c>
      <c r="S10" s="508" t="s">
        <v>63</v>
      </c>
      <c r="V10" s="18"/>
      <c r="W10" s="21"/>
    </row>
    <row r="11" spans="1:29" s="20" customFormat="1" ht="40.15" customHeight="1" x14ac:dyDescent="0.25">
      <c r="A11" s="509"/>
      <c r="B11" s="506"/>
      <c r="C11" s="506"/>
      <c r="D11" s="506"/>
      <c r="E11" s="506"/>
      <c r="F11" s="79"/>
      <c r="G11" s="104" t="s">
        <v>93</v>
      </c>
      <c r="H11" s="104" t="s">
        <v>64</v>
      </c>
      <c r="I11" s="506"/>
      <c r="J11" s="104" t="s">
        <v>64</v>
      </c>
      <c r="K11" s="104" t="s">
        <v>65</v>
      </c>
      <c r="L11" s="104" t="s">
        <v>66</v>
      </c>
      <c r="M11" s="530"/>
      <c r="N11" s="530"/>
      <c r="O11" s="507"/>
      <c r="P11" s="507"/>
      <c r="Q11" s="506"/>
      <c r="R11" s="508"/>
      <c r="S11" s="508"/>
      <c r="U11" s="526"/>
      <c r="V11" s="526"/>
      <c r="W11" s="526"/>
      <c r="X11" s="526"/>
      <c r="Y11" s="526"/>
      <c r="Z11" s="526"/>
      <c r="AA11" s="526"/>
      <c r="AB11" s="526"/>
      <c r="AC11" s="526"/>
    </row>
    <row r="12" spans="1:29" s="16" customFormat="1" ht="57" customHeight="1" x14ac:dyDescent="0.3">
      <c r="A12" s="28" t="str">
        <f>'Quadro Geral'!A10</f>
        <v>Presidência</v>
      </c>
      <c r="B12" s="29" t="str">
        <f>'Quadro Geral'!B10</f>
        <v>P</v>
      </c>
      <c r="C12" s="29">
        <f>'Quadro Geral'!C10</f>
        <v>0</v>
      </c>
      <c r="D12" s="29" t="str">
        <f>'Quadro Geral'!D10</f>
        <v>Assistência Técnica em Habitações de Interesse Social – ATHIS</v>
      </c>
      <c r="E12" s="258">
        <f>'Quadro Geral'!J10</f>
        <v>23000</v>
      </c>
      <c r="F12" s="299"/>
      <c r="G12" s="300"/>
      <c r="H12" s="300"/>
      <c r="I12" s="300"/>
      <c r="J12" s="300"/>
      <c r="K12" s="300"/>
      <c r="L12" s="300">
        <f>E12</f>
        <v>23000</v>
      </c>
      <c r="M12" s="300"/>
      <c r="N12" s="300"/>
      <c r="O12" s="300"/>
      <c r="P12" s="256">
        <f>SUM(G12:O12)</f>
        <v>23000</v>
      </c>
      <c r="Q12" s="300"/>
      <c r="R12" s="256">
        <f>P12+Q12</f>
        <v>23000</v>
      </c>
      <c r="S12" s="27">
        <f>IFERROR(R12/$R$55*100,0)</f>
        <v>1.4119091467157765</v>
      </c>
      <c r="T12" s="16" t="b">
        <f>E12=$R12</f>
        <v>1</v>
      </c>
      <c r="U12" s="260">
        <f>'Anexo 1.4-Quadro Descritivo'!H22</f>
        <v>23000</v>
      </c>
      <c r="V12" s="303">
        <f>E12-R12</f>
        <v>0</v>
      </c>
    </row>
    <row r="13" spans="1:29" s="16" customFormat="1" ht="75" x14ac:dyDescent="0.3">
      <c r="A13" s="28" t="str">
        <f>'Quadro Geral'!A11</f>
        <v>Comissão de Ensino e formação, Ética e Exercício Profissional - CEFEEP</v>
      </c>
      <c r="B13" s="29" t="str">
        <f>'Quadro Geral'!B11</f>
        <v>A</v>
      </c>
      <c r="C13" s="29">
        <f>'Quadro Geral'!C11</f>
        <v>0</v>
      </c>
      <c r="D13" s="29" t="str">
        <f>'Quadro Geral'!D11</f>
        <v>Manter as Atividades da Comissão de Ensino e Formação, Ética e Exercício Profissional - CEFEEP</v>
      </c>
      <c r="E13" s="258">
        <f>'Quadro Geral'!J11</f>
        <v>32601</v>
      </c>
      <c r="F13" s="299"/>
      <c r="G13" s="300"/>
      <c r="H13" s="300"/>
      <c r="I13" s="300"/>
      <c r="J13" s="300">
        <v>10880</v>
      </c>
      <c r="K13" s="300">
        <f>'Anexo 1.4-Quadro Descritivo'!I48</f>
        <v>9600</v>
      </c>
      <c r="L13" s="300">
        <f>'Anexo 1.4-Quadro Descritivo'!I49</f>
        <v>12121</v>
      </c>
      <c r="M13" s="300"/>
      <c r="N13" s="300"/>
      <c r="O13" s="300"/>
      <c r="P13" s="256">
        <f t="shared" ref="P13:P26" si="0">SUM(G13:O13)</f>
        <v>32601</v>
      </c>
      <c r="Q13" s="300"/>
      <c r="R13" s="256">
        <f t="shared" ref="R13:R26" si="1">P13+Q13</f>
        <v>32601</v>
      </c>
      <c r="S13" s="27">
        <f t="shared" ref="S13:S26" si="2">IFERROR(R13/$R$55*100,0)</f>
        <v>2.0012891344383057</v>
      </c>
      <c r="T13" s="196" t="b">
        <f t="shared" ref="T13:T55" si="3">E13=$R13</f>
        <v>1</v>
      </c>
      <c r="U13" s="260">
        <f>'Anexo 1.4-Quadro Descritivo'!I51</f>
        <v>32601</v>
      </c>
      <c r="V13" s="303">
        <f t="shared" ref="V13:V55" si="4">E13-R13</f>
        <v>0</v>
      </c>
    </row>
    <row r="14" spans="1:29" s="16" customFormat="1" ht="56.25" x14ac:dyDescent="0.3">
      <c r="A14" s="28" t="str">
        <f>'Quadro Geral'!A12</f>
        <v>Comissão de Políticas Urbanas e Ambientais - CPUA</v>
      </c>
      <c r="B14" s="29" t="str">
        <f>'Quadro Geral'!B12</f>
        <v>A</v>
      </c>
      <c r="C14" s="29">
        <f>'Quadro Geral'!C12</f>
        <v>0</v>
      </c>
      <c r="D14" s="28" t="str">
        <f>'Quadro Geral'!D12</f>
        <v>Manter as Atividades da Comissão de  Políticas Urbanas e Ambientais - CPUA</v>
      </c>
      <c r="E14" s="259">
        <f>'Quadro Geral'!J12</f>
        <v>25000</v>
      </c>
      <c r="F14" s="299"/>
      <c r="G14" s="300"/>
      <c r="H14" s="300"/>
      <c r="I14" s="300"/>
      <c r="J14" s="300">
        <v>8160</v>
      </c>
      <c r="K14" s="300">
        <f>'Anexo 1.4-Quadro Descritivo'!I72</f>
        <v>9600</v>
      </c>
      <c r="L14" s="316">
        <f>'[2]Anexo 1.4-Quadro Descritivo'!I74</f>
        <v>7240</v>
      </c>
      <c r="M14" s="300"/>
      <c r="N14" s="300"/>
      <c r="O14" s="300"/>
      <c r="P14" s="256">
        <f t="shared" si="0"/>
        <v>25000</v>
      </c>
      <c r="Q14" s="300"/>
      <c r="R14" s="256">
        <f t="shared" si="1"/>
        <v>25000</v>
      </c>
      <c r="S14" s="27">
        <f t="shared" si="2"/>
        <v>1.5346838551258442</v>
      </c>
      <c r="T14" s="196" t="b">
        <f t="shared" si="3"/>
        <v>1</v>
      </c>
      <c r="U14" s="260">
        <f>'Anexo 1.4-Quadro Descritivo'!I76</f>
        <v>25000</v>
      </c>
      <c r="V14" s="303">
        <f t="shared" si="4"/>
        <v>0</v>
      </c>
    </row>
    <row r="15" spans="1:29" s="16" customFormat="1" ht="75" x14ac:dyDescent="0.3">
      <c r="A15" s="28" t="str">
        <f>'Quadro Geral'!A13</f>
        <v>Comissão de Planejamento, Finanças, Orçamento e Administração - CPFOA</v>
      </c>
      <c r="B15" s="29" t="str">
        <f>'Quadro Geral'!B13</f>
        <v>A</v>
      </c>
      <c r="C15" s="29">
        <f>'Quadro Geral'!C13</f>
        <v>0</v>
      </c>
      <c r="D15" s="28" t="str">
        <f>'Quadro Geral'!D13</f>
        <v>Manter as Atividades da Comissão de Planejamento, Finanças, Orçamento e Administração - CPFOA</v>
      </c>
      <c r="E15" s="259">
        <f>'Quadro Geral'!J13</f>
        <v>15360</v>
      </c>
      <c r="F15" s="299"/>
      <c r="G15" s="300"/>
      <c r="H15" s="300"/>
      <c r="I15" s="300"/>
      <c r="J15" s="300">
        <v>8160</v>
      </c>
      <c r="K15" s="300">
        <f>'Anexo 1.4-Quadro Descritivo'!I99</f>
        <v>7200</v>
      </c>
      <c r="L15" s="300"/>
      <c r="M15" s="300"/>
      <c r="N15" s="300"/>
      <c r="O15" s="300"/>
      <c r="P15" s="256">
        <f t="shared" si="0"/>
        <v>15360</v>
      </c>
      <c r="Q15" s="300"/>
      <c r="R15" s="256">
        <f t="shared" si="1"/>
        <v>15360</v>
      </c>
      <c r="S15" s="27">
        <f t="shared" si="2"/>
        <v>0.94290976058931852</v>
      </c>
      <c r="T15" s="196" t="b">
        <f t="shared" si="3"/>
        <v>1</v>
      </c>
      <c r="U15" s="260">
        <f>'Anexo 1.4-Quadro Descritivo'!I101</f>
        <v>15360</v>
      </c>
      <c r="V15" s="303">
        <f t="shared" si="4"/>
        <v>0</v>
      </c>
    </row>
    <row r="16" spans="1:29" s="16" customFormat="1" ht="37.5" customHeight="1" x14ac:dyDescent="0.3">
      <c r="A16" s="28" t="str">
        <f>'Quadro Geral'!A14</f>
        <v>Presidência</v>
      </c>
      <c r="B16" s="29" t="str">
        <f>'Quadro Geral'!B14</f>
        <v>A</v>
      </c>
      <c r="C16" s="29" t="str">
        <f>'Quadro Geral'!C14</f>
        <v>X</v>
      </c>
      <c r="D16" s="28" t="str">
        <f>'Quadro Geral'!D14</f>
        <v>Manutenção das Atividades da Presidência e Plenárias</v>
      </c>
      <c r="E16" s="259">
        <f>'Quadro Geral'!J14</f>
        <v>45160</v>
      </c>
      <c r="F16" s="299"/>
      <c r="G16" s="300"/>
      <c r="H16" s="300"/>
      <c r="I16" s="300"/>
      <c r="J16" s="300">
        <v>21760</v>
      </c>
      <c r="K16" s="300">
        <f>'Anexo 1.4-Quadro Descritivo'!I122+2250*4</f>
        <v>23400</v>
      </c>
      <c r="L16" s="300"/>
      <c r="M16" s="300"/>
      <c r="N16" s="300"/>
      <c r="O16" s="300"/>
      <c r="P16" s="256">
        <f t="shared" si="0"/>
        <v>45160</v>
      </c>
      <c r="Q16" s="300"/>
      <c r="R16" s="256">
        <f t="shared" si="1"/>
        <v>45160</v>
      </c>
      <c r="S16" s="27">
        <f t="shared" si="2"/>
        <v>2.7722529158993248</v>
      </c>
      <c r="T16" s="196" t="b">
        <f t="shared" si="3"/>
        <v>1</v>
      </c>
      <c r="U16" s="260">
        <f>'Anexo 1.4-Quadro Descritivo'!I125</f>
        <v>45160</v>
      </c>
      <c r="V16" s="303">
        <f t="shared" si="4"/>
        <v>0</v>
      </c>
    </row>
    <row r="17" spans="1:35" s="16" customFormat="1" ht="72" customHeight="1" x14ac:dyDescent="0.3">
      <c r="A17" s="28" t="str">
        <f>'Quadro Geral'!A15</f>
        <v>Gerência Administrativa Financeira</v>
      </c>
      <c r="B17" s="29" t="str">
        <f>'Quadro Geral'!B15</f>
        <v>A</v>
      </c>
      <c r="C17" s="29">
        <f>'Quadro Geral'!C15</f>
        <v>0</v>
      </c>
      <c r="D17" s="28" t="str">
        <f>'Quadro Geral'!D15</f>
        <v>Colaborador Valorizado</v>
      </c>
      <c r="E17" s="259">
        <f>'Quadro Geral'!J15</f>
        <v>16000</v>
      </c>
      <c r="F17" s="299"/>
      <c r="G17" s="300"/>
      <c r="H17" s="300"/>
      <c r="I17" s="300"/>
      <c r="J17" s="300"/>
      <c r="K17" s="300"/>
      <c r="L17" s="300">
        <f>'Anexo 1.4-Quadro Descritivo'!I147</f>
        <v>16000</v>
      </c>
      <c r="M17" s="300"/>
      <c r="N17" s="300"/>
      <c r="O17" s="300"/>
      <c r="P17" s="256">
        <f t="shared" si="0"/>
        <v>16000</v>
      </c>
      <c r="Q17" s="300"/>
      <c r="R17" s="256">
        <f t="shared" si="1"/>
        <v>16000</v>
      </c>
      <c r="S17" s="27">
        <f t="shared" si="2"/>
        <v>0.98219766728054014</v>
      </c>
      <c r="T17" s="196" t="b">
        <f t="shared" si="3"/>
        <v>1</v>
      </c>
      <c r="U17" s="260">
        <f>'Anexo 1.4-Quadro Descritivo'!I147</f>
        <v>16000</v>
      </c>
      <c r="V17" s="303">
        <f t="shared" si="4"/>
        <v>0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16" customFormat="1" ht="74.25" customHeight="1" x14ac:dyDescent="0.3">
      <c r="A18" s="28" t="str">
        <f>'Quadro Geral'!A16</f>
        <v>Presidência</v>
      </c>
      <c r="B18" s="29" t="str">
        <f>'Quadro Geral'!B16</f>
        <v>P</v>
      </c>
      <c r="C18" s="29">
        <f>'Quadro Geral'!C16</f>
        <v>0</v>
      </c>
      <c r="D18" s="28" t="str">
        <f>'Quadro Geral'!D16</f>
        <v>Estruturação da sede própria do CAU/AP</v>
      </c>
      <c r="E18" s="259">
        <f>'Quadro Geral'!J16</f>
        <v>480000</v>
      </c>
      <c r="F18" s="299"/>
      <c r="G18" s="300"/>
      <c r="H18" s="300"/>
      <c r="I18" s="300"/>
      <c r="J18" s="300"/>
      <c r="K18" s="300"/>
      <c r="L18" s="300"/>
      <c r="M18" s="300"/>
      <c r="N18" s="300"/>
      <c r="O18" s="300"/>
      <c r="P18" s="256">
        <f t="shared" si="0"/>
        <v>0</v>
      </c>
      <c r="Q18" s="316">
        <f>E18</f>
        <v>480000</v>
      </c>
      <c r="R18" s="256">
        <f t="shared" si="1"/>
        <v>480000</v>
      </c>
      <c r="S18" s="27">
        <f t="shared" si="2"/>
        <v>29.465930018416209</v>
      </c>
      <c r="T18" s="304" t="b">
        <f t="shared" si="3"/>
        <v>1</v>
      </c>
      <c r="U18" s="260">
        <f>'Anexo 1.4-Quadro Descritivo'!I173</f>
        <v>480000</v>
      </c>
      <c r="V18" s="303">
        <f t="shared" si="4"/>
        <v>0</v>
      </c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</row>
    <row r="19" spans="1:35" s="16" customFormat="1" ht="53.25" customHeight="1" x14ac:dyDescent="0.3">
      <c r="A19" s="28" t="str">
        <f>'Quadro Geral'!A17</f>
        <v>Gerência Administrativa Financeira</v>
      </c>
      <c r="B19" s="29" t="str">
        <f>'Quadro Geral'!B17</f>
        <v>A</v>
      </c>
      <c r="C19" s="29">
        <f>'Quadro Geral'!C17</f>
        <v>0</v>
      </c>
      <c r="D19" s="28" t="str">
        <f>'Quadro Geral'!D17</f>
        <v>Reserva de Contingência</v>
      </c>
      <c r="E19" s="259">
        <f>'Quadro Geral'!J17</f>
        <v>12000</v>
      </c>
      <c r="F19" s="299"/>
      <c r="G19" s="300"/>
      <c r="H19" s="300"/>
      <c r="I19" s="300"/>
      <c r="J19" s="300"/>
      <c r="K19" s="300"/>
      <c r="L19" s="300"/>
      <c r="M19" s="300"/>
      <c r="N19" s="300">
        <f>E19</f>
        <v>12000</v>
      </c>
      <c r="O19" s="300"/>
      <c r="P19" s="256">
        <f t="shared" si="0"/>
        <v>12000</v>
      </c>
      <c r="Q19" s="300"/>
      <c r="R19" s="256">
        <f t="shared" si="1"/>
        <v>12000</v>
      </c>
      <c r="S19" s="27">
        <f t="shared" si="2"/>
        <v>0.73664825046040516</v>
      </c>
      <c r="T19" s="196" t="b">
        <f t="shared" si="3"/>
        <v>1</v>
      </c>
      <c r="U19" s="260">
        <f>'Anexo 1.4-Quadro Descritivo'!I194</f>
        <v>12000</v>
      </c>
      <c r="V19" s="303">
        <f t="shared" si="4"/>
        <v>0</v>
      </c>
    </row>
    <row r="20" spans="1:35" s="196" customFormat="1" ht="53.25" customHeight="1" x14ac:dyDescent="0.3">
      <c r="A20" s="28" t="str">
        <f>'Quadro Geral'!A18</f>
        <v>Gerência Administrativa Financeira</v>
      </c>
      <c r="B20" s="29" t="str">
        <f>'Quadro Geral'!B18</f>
        <v>A</v>
      </c>
      <c r="C20" s="29">
        <f>'Quadro Geral'!C18</f>
        <v>0</v>
      </c>
      <c r="D20" s="28" t="str">
        <f>'Quadro Geral'!D18</f>
        <v>Fundo de Apoio</v>
      </c>
      <c r="E20" s="259">
        <f>'Quadro Geral'!J18</f>
        <v>10012</v>
      </c>
      <c r="F20" s="299"/>
      <c r="G20" s="300"/>
      <c r="H20" s="300"/>
      <c r="I20" s="300"/>
      <c r="J20" s="300"/>
      <c r="K20" s="300"/>
      <c r="L20" s="300"/>
      <c r="M20" s="300">
        <f>E20</f>
        <v>10012</v>
      </c>
      <c r="N20" s="300"/>
      <c r="O20" s="300"/>
      <c r="P20" s="256">
        <f t="shared" si="0"/>
        <v>10012</v>
      </c>
      <c r="Q20" s="300"/>
      <c r="R20" s="256">
        <f t="shared" si="1"/>
        <v>10012</v>
      </c>
      <c r="S20" s="27">
        <f t="shared" si="2"/>
        <v>0.614610190300798</v>
      </c>
      <c r="T20" s="196" t="b">
        <f t="shared" si="3"/>
        <v>1</v>
      </c>
      <c r="U20" s="260">
        <f>'Anexo 1.4-Quadro Descritivo'!I217</f>
        <v>10012</v>
      </c>
      <c r="V20" s="303">
        <f t="shared" si="4"/>
        <v>0</v>
      </c>
    </row>
    <row r="21" spans="1:35" s="196" customFormat="1" ht="53.25" customHeight="1" x14ac:dyDescent="0.3">
      <c r="A21" s="28" t="str">
        <f>'Quadro Geral'!A19</f>
        <v>Gerência Administrativa Financeira</v>
      </c>
      <c r="B21" s="29" t="str">
        <f>'Quadro Geral'!B19</f>
        <v>A</v>
      </c>
      <c r="C21" s="29" t="str">
        <f>'Quadro Geral'!C19</f>
        <v>X</v>
      </c>
      <c r="D21" s="28" t="str">
        <f>'Quadro Geral'!D19</f>
        <v>Contribuição com as despesas do CSC - Atendimento</v>
      </c>
      <c r="E21" s="259">
        <f>'Quadro Geral'!J19</f>
        <v>4260</v>
      </c>
      <c r="F21" s="299"/>
      <c r="G21" s="300"/>
      <c r="H21" s="300"/>
      <c r="I21" s="300"/>
      <c r="J21" s="300"/>
      <c r="K21" s="300"/>
      <c r="L21" s="300"/>
      <c r="M21" s="300">
        <f t="shared" ref="M21:M22" si="5">E21</f>
        <v>4260</v>
      </c>
      <c r="N21" s="300"/>
      <c r="O21" s="300"/>
      <c r="P21" s="256">
        <f t="shared" si="0"/>
        <v>4260</v>
      </c>
      <c r="Q21" s="300"/>
      <c r="R21" s="256">
        <f t="shared" si="1"/>
        <v>4260</v>
      </c>
      <c r="S21" s="27">
        <f t="shared" si="2"/>
        <v>0.26151012891344383</v>
      </c>
      <c r="T21" s="196" t="b">
        <f t="shared" si="3"/>
        <v>1</v>
      </c>
      <c r="U21" s="260">
        <f>'Anexo 1.4-Quadro Descritivo'!I259</f>
        <v>4260</v>
      </c>
      <c r="V21" s="303">
        <f t="shared" si="4"/>
        <v>0</v>
      </c>
    </row>
    <row r="22" spans="1:35" s="196" customFormat="1" ht="53.25" customHeight="1" x14ac:dyDescent="0.3">
      <c r="A22" s="28" t="str">
        <f>'Quadro Geral'!A20</f>
        <v>Gerência Administrativa Financeira</v>
      </c>
      <c r="B22" s="29" t="str">
        <f>'Quadro Geral'!B20</f>
        <v>A</v>
      </c>
      <c r="C22" s="29" t="str">
        <f>'Quadro Geral'!C20</f>
        <v>X</v>
      </c>
      <c r="D22" s="28" t="str">
        <f>'Quadro Geral'!D20</f>
        <v>Contribuição com as despesas do CSC - Fiscalização</v>
      </c>
      <c r="E22" s="259">
        <f>'Quadro Geral'!J20</f>
        <v>21560</v>
      </c>
      <c r="F22" s="299"/>
      <c r="G22" s="300"/>
      <c r="H22" s="300"/>
      <c r="I22" s="300"/>
      <c r="J22" s="300"/>
      <c r="K22" s="300"/>
      <c r="L22" s="300"/>
      <c r="M22" s="300">
        <f t="shared" si="5"/>
        <v>21560</v>
      </c>
      <c r="N22" s="300"/>
      <c r="O22" s="300"/>
      <c r="P22" s="256">
        <f t="shared" si="0"/>
        <v>21560</v>
      </c>
      <c r="Q22" s="300"/>
      <c r="R22" s="256">
        <f t="shared" si="1"/>
        <v>21560</v>
      </c>
      <c r="S22" s="27">
        <f t="shared" si="2"/>
        <v>1.3235113566605279</v>
      </c>
      <c r="T22" s="196" t="b">
        <f t="shared" si="3"/>
        <v>1</v>
      </c>
      <c r="U22" s="260">
        <f>'Anexo 1.4-Quadro Descritivo'!I238</f>
        <v>21560</v>
      </c>
      <c r="V22" s="303">
        <f t="shared" si="4"/>
        <v>0</v>
      </c>
    </row>
    <row r="23" spans="1:35" s="196" customFormat="1" ht="53.25" customHeight="1" x14ac:dyDescent="0.3">
      <c r="A23" s="28" t="str">
        <f>'Quadro Geral'!A21</f>
        <v>Gerência Administrativa Financeira</v>
      </c>
      <c r="B23" s="29" t="str">
        <f>'Quadro Geral'!B21</f>
        <v>A</v>
      </c>
      <c r="C23" s="29" t="str">
        <f>'Quadro Geral'!C21</f>
        <v>X</v>
      </c>
      <c r="D23" s="28" t="str">
        <f>'Quadro Geral'!D21</f>
        <v>Promover a Interação e Comunicação do CAU/AP com a Sociedade</v>
      </c>
      <c r="E23" s="259">
        <f>'Quadro Geral'!J21</f>
        <v>79691</v>
      </c>
      <c r="F23" s="299"/>
      <c r="G23" s="300">
        <f>'Anexo 1.4-Quadro Descritivo'!I280+'Anexo 1.4-Quadro Descritivo'!I281</f>
        <v>49691</v>
      </c>
      <c r="H23" s="300"/>
      <c r="I23" s="300"/>
      <c r="J23" s="300"/>
      <c r="K23" s="300"/>
      <c r="L23" s="300">
        <f>'Anexo 1.4-Quadro Descritivo'!I279+'Anexo 1.4-Quadro Descritivo'!I282</f>
        <v>30000</v>
      </c>
      <c r="M23" s="300"/>
      <c r="N23" s="300"/>
      <c r="O23" s="300"/>
      <c r="P23" s="256">
        <f t="shared" si="0"/>
        <v>79691</v>
      </c>
      <c r="Q23" s="300"/>
      <c r="R23" s="256">
        <f t="shared" si="1"/>
        <v>79691</v>
      </c>
      <c r="S23" s="27">
        <f t="shared" si="2"/>
        <v>4.8920196439533461</v>
      </c>
      <c r="T23" s="196" t="b">
        <f t="shared" si="3"/>
        <v>1</v>
      </c>
      <c r="U23" s="260">
        <f>'Anexo 1.4-Quadro Descritivo'!I283</f>
        <v>79691</v>
      </c>
      <c r="V23" s="303">
        <f t="shared" si="4"/>
        <v>0</v>
      </c>
    </row>
    <row r="24" spans="1:35" s="196" customFormat="1" ht="53.25" customHeight="1" x14ac:dyDescent="0.3">
      <c r="A24" s="28" t="str">
        <f>'Quadro Geral'!A22</f>
        <v>Gerência Técnica e de Fiscalização</v>
      </c>
      <c r="B24" s="29" t="str">
        <f>'Quadro Geral'!B22</f>
        <v>A</v>
      </c>
      <c r="C24" s="29" t="str">
        <f>'Quadro Geral'!C22</f>
        <v>X</v>
      </c>
      <c r="D24" s="28" t="str">
        <f>'Quadro Geral'!D22</f>
        <v>Fiscalização</v>
      </c>
      <c r="E24" s="259">
        <f>'Quadro Geral'!J22</f>
        <v>276598</v>
      </c>
      <c r="F24" s="299"/>
      <c r="G24" s="300">
        <f>'Anexo 1.4-Quadro Descritivo'!I303+'Anexo 1.4-Quadro Descritivo'!I304</f>
        <v>251478</v>
      </c>
      <c r="H24" s="300">
        <f>'Anexo 1.4-Quadro Descritivo'!I305+'Anexo 1.4-Quadro Descritivo'!I307</f>
        <v>17120</v>
      </c>
      <c r="I24" s="300"/>
      <c r="J24" s="300"/>
      <c r="K24" s="300">
        <f>'Anexo 1.4-Quadro Descritivo'!I306</f>
        <v>8000</v>
      </c>
      <c r="L24" s="300"/>
      <c r="M24" s="300"/>
      <c r="N24" s="300"/>
      <c r="O24" s="300"/>
      <c r="P24" s="256">
        <f t="shared" si="0"/>
        <v>276598</v>
      </c>
      <c r="Q24" s="300"/>
      <c r="R24" s="256">
        <f t="shared" si="1"/>
        <v>276598</v>
      </c>
      <c r="S24" s="27">
        <f t="shared" si="2"/>
        <v>16.979619398403926</v>
      </c>
      <c r="T24" s="196" t="b">
        <f t="shared" si="3"/>
        <v>1</v>
      </c>
      <c r="U24" s="260">
        <f>'Anexo 1.4-Quadro Descritivo'!I309</f>
        <v>276598</v>
      </c>
      <c r="V24" s="303">
        <f t="shared" si="4"/>
        <v>0</v>
      </c>
    </row>
    <row r="25" spans="1:35" s="196" customFormat="1" ht="53.25" customHeight="1" x14ac:dyDescent="0.3">
      <c r="A25" s="28" t="str">
        <f>'Quadro Geral'!A23</f>
        <v>Gerência Técnica e de Fiscalização</v>
      </c>
      <c r="B25" s="29" t="str">
        <f>'Quadro Geral'!B23</f>
        <v>A</v>
      </c>
      <c r="C25" s="29" t="str">
        <f>'Quadro Geral'!C23</f>
        <v>X</v>
      </c>
      <c r="D25" s="28" t="str">
        <f>'Quadro Geral'!D23</f>
        <v>Manter e desenvolver as atividades relacionadas ao atendimento do CAU/AP</v>
      </c>
      <c r="E25" s="259">
        <f>'Quadro Geral'!J23</f>
        <v>139880</v>
      </c>
      <c r="F25" s="299"/>
      <c r="G25" s="300">
        <f>'Anexo 1.4-Quadro Descritivo'!I329+'Anexo 1.4-Quadro Descritivo'!I330</f>
        <v>116224</v>
      </c>
      <c r="H25" s="300"/>
      <c r="I25" s="300"/>
      <c r="J25" s="300"/>
      <c r="K25" s="300"/>
      <c r="L25" s="300">
        <f>'Anexo 1.4-Quadro Descritivo'!I331+'Anexo 1.4-Quadro Descritivo'!I332</f>
        <v>23656</v>
      </c>
      <c r="M25" s="300"/>
      <c r="N25" s="300"/>
      <c r="O25" s="300"/>
      <c r="P25" s="256">
        <f t="shared" si="0"/>
        <v>139880</v>
      </c>
      <c r="Q25" s="300"/>
      <c r="R25" s="256">
        <f t="shared" si="1"/>
        <v>139880</v>
      </c>
      <c r="S25" s="27">
        <f t="shared" si="2"/>
        <v>8.5868631062001217</v>
      </c>
      <c r="T25" s="196" t="b">
        <f t="shared" si="3"/>
        <v>1</v>
      </c>
      <c r="U25" s="260">
        <f>'Anexo 1.4-Quadro Descritivo'!I334</f>
        <v>139880</v>
      </c>
      <c r="V25" s="303">
        <f t="shared" si="4"/>
        <v>0</v>
      </c>
    </row>
    <row r="26" spans="1:35" s="16" customFormat="1" ht="60" customHeight="1" x14ac:dyDescent="0.3">
      <c r="A26" s="28" t="str">
        <f>'Quadro Geral'!A24</f>
        <v>Gerência Administrativa Financeira</v>
      </c>
      <c r="B26" s="29" t="str">
        <f>'Quadro Geral'!B24</f>
        <v>A</v>
      </c>
      <c r="C26" s="29" t="str">
        <f>'Quadro Geral'!C24</f>
        <v>X</v>
      </c>
      <c r="D26" s="28" t="str">
        <f>'Quadro Geral'!D24</f>
        <v>Manutenção das Atividades Administrativas</v>
      </c>
      <c r="E26" s="259">
        <f>'Quadro Geral'!J24</f>
        <v>447878</v>
      </c>
      <c r="F26" s="299"/>
      <c r="G26" s="300">
        <f>'Anexo 1.4-Quadro Descritivo'!I355+'Anexo 1.4-Quadro Descritivo'!I356</f>
        <v>235276</v>
      </c>
      <c r="H26" s="300">
        <f>'Anexo 1.4-Quadro Descritivo'!I357+'Anexo 1.4-Quadro Descritivo'!I359/2</f>
        <v>8090</v>
      </c>
      <c r="I26" s="300">
        <f>'Anexo 1.4-Quadro Descritivo'!I370+'Anexo 1.4-Quadro Descritivo'!I371+'Anexo 1.4-Quadro Descritivo'!I372+'Anexo 1.4-Quadro Descritivo'!I373+'Anexo 1.4-Quadro Descritivo'!I374+'Anexo 1.4-Quadro Descritivo'!I379+'Anexo 1.4-Quadro Descritivo'!I391</f>
        <v>20500</v>
      </c>
      <c r="J26" s="300">
        <v>1250</v>
      </c>
      <c r="K26" s="300">
        <f>'Anexo 1.4-Quadro Descritivo'!I358+'Anexo 1.4-Quadro Descritivo'!I360</f>
        <v>9500</v>
      </c>
      <c r="L26" s="300">
        <f>E26-G26-H26-I26-J26-K26-M26-N26-O26-Q26</f>
        <v>146262</v>
      </c>
      <c r="M26" s="300"/>
      <c r="N26" s="300"/>
      <c r="O26" s="300">
        <f>'Anexo 1.4-Quadro Descritivo'!I389+'Anexo 1.4-Quadro Descritivo'!I386+'Anexo 1.4-Quadro Descritivo'!I383+'Anexo 1.4-Quadro Descritivo'!I382</f>
        <v>27000</v>
      </c>
      <c r="P26" s="256">
        <f t="shared" si="0"/>
        <v>447878</v>
      </c>
      <c r="Q26" s="300"/>
      <c r="R26" s="256">
        <f t="shared" si="1"/>
        <v>447878</v>
      </c>
      <c r="S26" s="27">
        <f t="shared" si="2"/>
        <v>27.49404542664211</v>
      </c>
      <c r="T26" s="196" t="b">
        <f t="shared" si="3"/>
        <v>1</v>
      </c>
      <c r="U26" s="260">
        <f>'Anexo 1.4-Quadro Descritivo'!I392</f>
        <v>447878</v>
      </c>
      <c r="V26" s="303">
        <f t="shared" si="4"/>
        <v>0</v>
      </c>
    </row>
    <row r="27" spans="1:35" s="16" customFormat="1" ht="23.25" hidden="1" customHeight="1" x14ac:dyDescent="0.3">
      <c r="A27" s="28" t="e">
        <f>'Quadro Geral'!#REF!</f>
        <v>#REF!</v>
      </c>
      <c r="B27" s="29" t="e">
        <f>'Quadro Geral'!#REF!</f>
        <v>#REF!</v>
      </c>
      <c r="C27" s="30" t="e">
        <f>'Quadro Geral'!#REF!</f>
        <v>#REF!</v>
      </c>
      <c r="D27" s="31" t="e">
        <f>'Quadro Geral'!#REF!</f>
        <v>#REF!</v>
      </c>
      <c r="E27" s="259" t="e">
        <f>'Quadro Geral'!#REF!</f>
        <v>#REF!</v>
      </c>
      <c r="F27" s="299"/>
      <c r="G27" s="300"/>
      <c r="H27" s="300"/>
      <c r="I27" s="300"/>
      <c r="J27" s="300"/>
      <c r="K27" s="300"/>
      <c r="L27" s="300"/>
      <c r="M27" s="300"/>
      <c r="N27" s="300"/>
      <c r="O27" s="300"/>
      <c r="P27" s="256">
        <f t="shared" ref="P27:P54" si="6">SUM(G27:O27)</f>
        <v>0</v>
      </c>
      <c r="Q27" s="300"/>
      <c r="R27" s="256">
        <f t="shared" ref="R27:R35" si="7">P27+Q27</f>
        <v>0</v>
      </c>
      <c r="S27" s="27">
        <f t="shared" ref="S27:S35" si="8">IFERROR(R27/$R$55*100,0)</f>
        <v>0</v>
      </c>
      <c r="T27" s="196" t="e">
        <f t="shared" si="3"/>
        <v>#REF!</v>
      </c>
      <c r="U27" s="22"/>
      <c r="V27" s="303" t="e">
        <f t="shared" si="4"/>
        <v>#REF!</v>
      </c>
    </row>
    <row r="28" spans="1:35" s="16" customFormat="1" ht="23.25" hidden="1" customHeight="1" x14ac:dyDescent="0.3">
      <c r="A28" s="28" t="e">
        <f>'Quadro Geral'!#REF!</f>
        <v>#REF!</v>
      </c>
      <c r="B28" s="29" t="e">
        <f>'Quadro Geral'!#REF!</f>
        <v>#REF!</v>
      </c>
      <c r="C28" s="30" t="e">
        <f>'Quadro Geral'!#REF!</f>
        <v>#REF!</v>
      </c>
      <c r="D28" s="31" t="e">
        <f>'Quadro Geral'!#REF!</f>
        <v>#REF!</v>
      </c>
      <c r="E28" s="259" t="e">
        <f>'Quadro Geral'!#REF!</f>
        <v>#REF!</v>
      </c>
      <c r="F28" s="299"/>
      <c r="G28" s="300"/>
      <c r="H28" s="300"/>
      <c r="I28" s="300"/>
      <c r="J28" s="300"/>
      <c r="K28" s="300"/>
      <c r="L28" s="300"/>
      <c r="M28" s="300"/>
      <c r="N28" s="300"/>
      <c r="O28" s="300"/>
      <c r="P28" s="256">
        <f t="shared" si="6"/>
        <v>0</v>
      </c>
      <c r="Q28" s="300"/>
      <c r="R28" s="256">
        <f t="shared" si="7"/>
        <v>0</v>
      </c>
      <c r="S28" s="27">
        <f t="shared" si="8"/>
        <v>0</v>
      </c>
      <c r="T28" s="196" t="e">
        <f t="shared" si="3"/>
        <v>#REF!</v>
      </c>
      <c r="U28" s="22"/>
      <c r="V28" s="303" t="e">
        <f t="shared" si="4"/>
        <v>#REF!</v>
      </c>
    </row>
    <row r="29" spans="1:35" s="16" customFormat="1" ht="23.25" hidden="1" customHeight="1" x14ac:dyDescent="0.3">
      <c r="A29" s="28" t="e">
        <f>'Quadro Geral'!#REF!</f>
        <v>#REF!</v>
      </c>
      <c r="B29" s="29" t="e">
        <f>'Quadro Geral'!#REF!</f>
        <v>#REF!</v>
      </c>
      <c r="C29" s="30" t="e">
        <f>'Quadro Geral'!#REF!</f>
        <v>#REF!</v>
      </c>
      <c r="D29" s="31" t="e">
        <f>'Quadro Geral'!#REF!</f>
        <v>#REF!</v>
      </c>
      <c r="E29" s="259" t="e">
        <f>'Quadro Geral'!#REF!</f>
        <v>#REF!</v>
      </c>
      <c r="F29" s="299"/>
      <c r="G29" s="300"/>
      <c r="H29" s="300"/>
      <c r="I29" s="300"/>
      <c r="J29" s="300"/>
      <c r="K29" s="300"/>
      <c r="L29" s="300"/>
      <c r="M29" s="300"/>
      <c r="N29" s="300"/>
      <c r="O29" s="300"/>
      <c r="P29" s="256">
        <f t="shared" si="6"/>
        <v>0</v>
      </c>
      <c r="Q29" s="300"/>
      <c r="R29" s="256">
        <f t="shared" si="7"/>
        <v>0</v>
      </c>
      <c r="S29" s="27">
        <f t="shared" si="8"/>
        <v>0</v>
      </c>
      <c r="T29" s="196" t="e">
        <f t="shared" si="3"/>
        <v>#REF!</v>
      </c>
      <c r="U29" s="22"/>
      <c r="V29" s="303" t="e">
        <f t="shared" si="4"/>
        <v>#REF!</v>
      </c>
    </row>
    <row r="30" spans="1:35" s="16" customFormat="1" ht="23.25" hidden="1" customHeight="1" x14ac:dyDescent="0.3">
      <c r="A30" s="28" t="e">
        <f>'Quadro Geral'!#REF!</f>
        <v>#REF!</v>
      </c>
      <c r="B30" s="29" t="e">
        <f>'Quadro Geral'!#REF!</f>
        <v>#REF!</v>
      </c>
      <c r="C30" s="30" t="e">
        <f>'Quadro Geral'!#REF!</f>
        <v>#REF!</v>
      </c>
      <c r="D30" s="31" t="e">
        <f>'Quadro Geral'!#REF!</f>
        <v>#REF!</v>
      </c>
      <c r="E30" s="259" t="e">
        <f>'Quadro Geral'!#REF!</f>
        <v>#REF!</v>
      </c>
      <c r="F30" s="299"/>
      <c r="G30" s="300"/>
      <c r="H30" s="300"/>
      <c r="I30" s="300"/>
      <c r="J30" s="300"/>
      <c r="K30" s="300"/>
      <c r="L30" s="300"/>
      <c r="M30" s="300"/>
      <c r="N30" s="300"/>
      <c r="O30" s="300"/>
      <c r="P30" s="256">
        <f t="shared" si="6"/>
        <v>0</v>
      </c>
      <c r="Q30" s="300"/>
      <c r="R30" s="256">
        <f t="shared" si="7"/>
        <v>0</v>
      </c>
      <c r="S30" s="27">
        <f t="shared" si="8"/>
        <v>0</v>
      </c>
      <c r="T30" s="196" t="e">
        <f t="shared" si="3"/>
        <v>#REF!</v>
      </c>
      <c r="U30" s="22"/>
      <c r="V30" s="303" t="e">
        <f t="shared" si="4"/>
        <v>#REF!</v>
      </c>
    </row>
    <row r="31" spans="1:35" s="16" customFormat="1" ht="23.25" hidden="1" customHeight="1" x14ac:dyDescent="0.3">
      <c r="A31" s="28" t="e">
        <f>'Quadro Geral'!#REF!</f>
        <v>#REF!</v>
      </c>
      <c r="B31" s="29" t="e">
        <f>'Quadro Geral'!#REF!</f>
        <v>#REF!</v>
      </c>
      <c r="C31" s="30" t="e">
        <f>'Quadro Geral'!#REF!</f>
        <v>#REF!</v>
      </c>
      <c r="D31" s="31" t="e">
        <f>'Quadro Geral'!#REF!</f>
        <v>#REF!</v>
      </c>
      <c r="E31" s="259" t="e">
        <f>'Quadro Geral'!#REF!</f>
        <v>#REF!</v>
      </c>
      <c r="F31" s="299"/>
      <c r="G31" s="300"/>
      <c r="H31" s="300"/>
      <c r="I31" s="300"/>
      <c r="J31" s="300"/>
      <c r="K31" s="300"/>
      <c r="L31" s="300"/>
      <c r="M31" s="300"/>
      <c r="N31" s="300"/>
      <c r="O31" s="300"/>
      <c r="P31" s="256">
        <f t="shared" si="6"/>
        <v>0</v>
      </c>
      <c r="Q31" s="300"/>
      <c r="R31" s="256">
        <f t="shared" si="7"/>
        <v>0</v>
      </c>
      <c r="S31" s="27">
        <f t="shared" si="8"/>
        <v>0</v>
      </c>
      <c r="T31" s="196" t="e">
        <f t="shared" si="3"/>
        <v>#REF!</v>
      </c>
      <c r="U31" s="22"/>
      <c r="V31" s="303" t="e">
        <f t="shared" si="4"/>
        <v>#REF!</v>
      </c>
    </row>
    <row r="32" spans="1:35" s="16" customFormat="1" ht="23.25" hidden="1" customHeight="1" x14ac:dyDescent="0.3">
      <c r="A32" s="28" t="e">
        <f>'Quadro Geral'!#REF!</f>
        <v>#REF!</v>
      </c>
      <c r="B32" s="29" t="e">
        <f>'Quadro Geral'!#REF!</f>
        <v>#REF!</v>
      </c>
      <c r="C32" s="30" t="e">
        <f>'Quadro Geral'!#REF!</f>
        <v>#REF!</v>
      </c>
      <c r="D32" s="31" t="e">
        <f>'Quadro Geral'!#REF!</f>
        <v>#REF!</v>
      </c>
      <c r="E32" s="259" t="e">
        <f>'Quadro Geral'!#REF!</f>
        <v>#REF!</v>
      </c>
      <c r="F32" s="299"/>
      <c r="G32" s="300"/>
      <c r="H32" s="300"/>
      <c r="I32" s="300"/>
      <c r="J32" s="300"/>
      <c r="K32" s="300"/>
      <c r="L32" s="300"/>
      <c r="M32" s="300"/>
      <c r="N32" s="300"/>
      <c r="O32" s="300"/>
      <c r="P32" s="256">
        <f t="shared" si="6"/>
        <v>0</v>
      </c>
      <c r="Q32" s="300"/>
      <c r="R32" s="256">
        <f t="shared" si="7"/>
        <v>0</v>
      </c>
      <c r="S32" s="27">
        <f t="shared" si="8"/>
        <v>0</v>
      </c>
      <c r="T32" s="196" t="e">
        <f t="shared" si="3"/>
        <v>#REF!</v>
      </c>
      <c r="U32" s="22"/>
      <c r="V32" s="303" t="e">
        <f t="shared" si="4"/>
        <v>#REF!</v>
      </c>
    </row>
    <row r="33" spans="1:22" s="16" customFormat="1" ht="23.25" hidden="1" customHeight="1" x14ac:dyDescent="0.3">
      <c r="A33" s="28" t="e">
        <f>'Quadro Geral'!#REF!</f>
        <v>#REF!</v>
      </c>
      <c r="B33" s="29" t="e">
        <f>'Quadro Geral'!#REF!</f>
        <v>#REF!</v>
      </c>
      <c r="C33" s="30" t="e">
        <f>'Quadro Geral'!#REF!</f>
        <v>#REF!</v>
      </c>
      <c r="D33" s="31" t="e">
        <f>'Quadro Geral'!#REF!</f>
        <v>#REF!</v>
      </c>
      <c r="E33" s="259" t="e">
        <f>'Quadro Geral'!#REF!</f>
        <v>#REF!</v>
      </c>
      <c r="F33" s="299"/>
      <c r="G33" s="300"/>
      <c r="H33" s="300"/>
      <c r="I33" s="300"/>
      <c r="J33" s="300"/>
      <c r="K33" s="300"/>
      <c r="L33" s="300"/>
      <c r="M33" s="300"/>
      <c r="N33" s="300"/>
      <c r="O33" s="300"/>
      <c r="P33" s="256">
        <f t="shared" si="6"/>
        <v>0</v>
      </c>
      <c r="Q33" s="300"/>
      <c r="R33" s="256">
        <f t="shared" si="7"/>
        <v>0</v>
      </c>
      <c r="S33" s="27">
        <f t="shared" si="8"/>
        <v>0</v>
      </c>
      <c r="T33" s="196" t="e">
        <f t="shared" si="3"/>
        <v>#REF!</v>
      </c>
      <c r="U33" s="22"/>
      <c r="V33" s="303" t="e">
        <f t="shared" si="4"/>
        <v>#REF!</v>
      </c>
    </row>
    <row r="34" spans="1:22" s="16" customFormat="1" ht="23.25" hidden="1" customHeight="1" x14ac:dyDescent="0.3">
      <c r="A34" s="28" t="e">
        <f>'Quadro Geral'!#REF!</f>
        <v>#REF!</v>
      </c>
      <c r="B34" s="29" t="e">
        <f>'Quadro Geral'!#REF!</f>
        <v>#REF!</v>
      </c>
      <c r="C34" s="30" t="e">
        <f>'Quadro Geral'!#REF!</f>
        <v>#REF!</v>
      </c>
      <c r="D34" s="31" t="e">
        <f>'Quadro Geral'!#REF!</f>
        <v>#REF!</v>
      </c>
      <c r="E34" s="259" t="e">
        <f>'Quadro Geral'!#REF!</f>
        <v>#REF!</v>
      </c>
      <c r="F34" s="299"/>
      <c r="G34" s="300"/>
      <c r="H34" s="300"/>
      <c r="I34" s="300"/>
      <c r="J34" s="300"/>
      <c r="K34" s="300"/>
      <c r="L34" s="300"/>
      <c r="M34" s="300"/>
      <c r="N34" s="300"/>
      <c r="O34" s="300"/>
      <c r="P34" s="256">
        <f t="shared" si="6"/>
        <v>0</v>
      </c>
      <c r="Q34" s="300"/>
      <c r="R34" s="256">
        <f t="shared" si="7"/>
        <v>0</v>
      </c>
      <c r="S34" s="27">
        <f t="shared" si="8"/>
        <v>0</v>
      </c>
      <c r="T34" s="196" t="e">
        <f t="shared" si="3"/>
        <v>#REF!</v>
      </c>
      <c r="U34" s="22"/>
      <c r="V34" s="303" t="e">
        <f t="shared" si="4"/>
        <v>#REF!</v>
      </c>
    </row>
    <row r="35" spans="1:22" s="16" customFormat="1" ht="23.25" hidden="1" customHeight="1" x14ac:dyDescent="0.3">
      <c r="A35" s="28" t="e">
        <f>'Quadro Geral'!#REF!</f>
        <v>#REF!</v>
      </c>
      <c r="B35" s="29" t="e">
        <f>'Quadro Geral'!#REF!</f>
        <v>#REF!</v>
      </c>
      <c r="C35" s="30" t="e">
        <f>'Quadro Geral'!#REF!</f>
        <v>#REF!</v>
      </c>
      <c r="D35" s="31" t="e">
        <f>'Quadro Geral'!#REF!</f>
        <v>#REF!</v>
      </c>
      <c r="E35" s="259" t="e">
        <f>'Quadro Geral'!#REF!</f>
        <v>#REF!</v>
      </c>
      <c r="F35" s="299"/>
      <c r="G35" s="300"/>
      <c r="H35" s="300"/>
      <c r="I35" s="300"/>
      <c r="J35" s="300"/>
      <c r="K35" s="300"/>
      <c r="L35" s="300"/>
      <c r="M35" s="300"/>
      <c r="N35" s="300"/>
      <c r="O35" s="300"/>
      <c r="P35" s="256">
        <f t="shared" si="6"/>
        <v>0</v>
      </c>
      <c r="Q35" s="300"/>
      <c r="R35" s="256">
        <f t="shared" si="7"/>
        <v>0</v>
      </c>
      <c r="S35" s="27">
        <f t="shared" si="8"/>
        <v>0</v>
      </c>
      <c r="T35" s="196" t="e">
        <f t="shared" si="3"/>
        <v>#REF!</v>
      </c>
      <c r="U35" s="22"/>
      <c r="V35" s="303" t="e">
        <f t="shared" si="4"/>
        <v>#REF!</v>
      </c>
    </row>
    <row r="36" spans="1:22" s="16" customFormat="1" ht="23.25" hidden="1" customHeight="1" x14ac:dyDescent="0.3">
      <c r="A36" s="28" t="e">
        <f>'Quadro Geral'!#REF!</f>
        <v>#REF!</v>
      </c>
      <c r="B36" s="29" t="e">
        <f>'Quadro Geral'!#REF!</f>
        <v>#REF!</v>
      </c>
      <c r="C36" s="30" t="e">
        <f>'Quadro Geral'!#REF!</f>
        <v>#REF!</v>
      </c>
      <c r="D36" s="31" t="e">
        <f>'Quadro Geral'!#REF!</f>
        <v>#REF!</v>
      </c>
      <c r="E36" s="259" t="e">
        <f>'Quadro Geral'!#REF!</f>
        <v>#REF!</v>
      </c>
      <c r="F36" s="299"/>
      <c r="G36" s="300"/>
      <c r="H36" s="300"/>
      <c r="I36" s="300"/>
      <c r="J36" s="300"/>
      <c r="K36" s="300"/>
      <c r="L36" s="300"/>
      <c r="M36" s="300"/>
      <c r="N36" s="300"/>
      <c r="O36" s="300"/>
      <c r="P36" s="256">
        <f t="shared" si="6"/>
        <v>0</v>
      </c>
      <c r="Q36" s="300"/>
      <c r="R36" s="256">
        <f t="shared" ref="R36:R54" si="9">P36+Q36</f>
        <v>0</v>
      </c>
      <c r="S36" s="27">
        <f t="shared" ref="S36:S51" si="10">IFERROR(R36/$R$55*100,0)</f>
        <v>0</v>
      </c>
      <c r="T36" s="196" t="e">
        <f t="shared" si="3"/>
        <v>#REF!</v>
      </c>
      <c r="U36" s="22"/>
      <c r="V36" s="303" t="e">
        <f t="shared" si="4"/>
        <v>#REF!</v>
      </c>
    </row>
    <row r="37" spans="1:22" s="16" customFormat="1" ht="23.25" hidden="1" customHeight="1" x14ac:dyDescent="0.3">
      <c r="A37" s="28" t="e">
        <f>'Quadro Geral'!#REF!</f>
        <v>#REF!</v>
      </c>
      <c r="B37" s="29" t="e">
        <f>'Quadro Geral'!#REF!</f>
        <v>#REF!</v>
      </c>
      <c r="C37" s="30" t="e">
        <f>'Quadro Geral'!#REF!</f>
        <v>#REF!</v>
      </c>
      <c r="D37" s="31" t="e">
        <f>'Quadro Geral'!#REF!</f>
        <v>#REF!</v>
      </c>
      <c r="E37" s="259" t="e">
        <f>'Quadro Geral'!#REF!</f>
        <v>#REF!</v>
      </c>
      <c r="F37" s="299"/>
      <c r="G37" s="300"/>
      <c r="H37" s="300"/>
      <c r="I37" s="300"/>
      <c r="J37" s="300"/>
      <c r="K37" s="300"/>
      <c r="L37" s="300"/>
      <c r="M37" s="300"/>
      <c r="N37" s="300"/>
      <c r="O37" s="300"/>
      <c r="P37" s="256">
        <f t="shared" si="6"/>
        <v>0</v>
      </c>
      <c r="Q37" s="300"/>
      <c r="R37" s="256">
        <f t="shared" si="9"/>
        <v>0</v>
      </c>
      <c r="S37" s="27">
        <f t="shared" si="10"/>
        <v>0</v>
      </c>
      <c r="T37" s="196" t="e">
        <f t="shared" si="3"/>
        <v>#REF!</v>
      </c>
      <c r="U37" s="22"/>
      <c r="V37" s="303" t="e">
        <f t="shared" si="4"/>
        <v>#REF!</v>
      </c>
    </row>
    <row r="38" spans="1:22" s="16" customFormat="1" ht="23.25" hidden="1" customHeight="1" x14ac:dyDescent="0.3">
      <c r="A38" s="28" t="e">
        <f>'Quadro Geral'!#REF!</f>
        <v>#REF!</v>
      </c>
      <c r="B38" s="29" t="e">
        <f>'Quadro Geral'!#REF!</f>
        <v>#REF!</v>
      </c>
      <c r="C38" s="30" t="e">
        <f>'Quadro Geral'!#REF!</f>
        <v>#REF!</v>
      </c>
      <c r="D38" s="31" t="e">
        <f>'Quadro Geral'!#REF!</f>
        <v>#REF!</v>
      </c>
      <c r="E38" s="259" t="e">
        <f>'Quadro Geral'!#REF!</f>
        <v>#REF!</v>
      </c>
      <c r="F38" s="299"/>
      <c r="G38" s="300"/>
      <c r="H38" s="300"/>
      <c r="I38" s="300"/>
      <c r="J38" s="300"/>
      <c r="K38" s="300"/>
      <c r="L38" s="300"/>
      <c r="M38" s="300"/>
      <c r="N38" s="300"/>
      <c r="O38" s="300"/>
      <c r="P38" s="256">
        <f t="shared" si="6"/>
        <v>0</v>
      </c>
      <c r="Q38" s="300"/>
      <c r="R38" s="256">
        <f t="shared" si="9"/>
        <v>0</v>
      </c>
      <c r="S38" s="27">
        <f t="shared" si="10"/>
        <v>0</v>
      </c>
      <c r="T38" s="196" t="e">
        <f t="shared" si="3"/>
        <v>#REF!</v>
      </c>
      <c r="U38" s="22"/>
      <c r="V38" s="303" t="e">
        <f t="shared" si="4"/>
        <v>#REF!</v>
      </c>
    </row>
    <row r="39" spans="1:22" s="16" customFormat="1" ht="23.25" hidden="1" customHeight="1" x14ac:dyDescent="0.3">
      <c r="A39" s="28" t="e">
        <f>'Quadro Geral'!#REF!</f>
        <v>#REF!</v>
      </c>
      <c r="B39" s="29" t="e">
        <f>'Quadro Geral'!#REF!</f>
        <v>#REF!</v>
      </c>
      <c r="C39" s="30" t="e">
        <f>'Quadro Geral'!#REF!</f>
        <v>#REF!</v>
      </c>
      <c r="D39" s="31" t="e">
        <f>'Quadro Geral'!#REF!</f>
        <v>#REF!</v>
      </c>
      <c r="E39" s="259" t="e">
        <f>'Quadro Geral'!#REF!</f>
        <v>#REF!</v>
      </c>
      <c r="F39" s="299"/>
      <c r="G39" s="300"/>
      <c r="H39" s="300"/>
      <c r="I39" s="300"/>
      <c r="J39" s="300"/>
      <c r="K39" s="300"/>
      <c r="L39" s="300"/>
      <c r="M39" s="300"/>
      <c r="N39" s="300"/>
      <c r="O39" s="300"/>
      <c r="P39" s="256">
        <f t="shared" si="6"/>
        <v>0</v>
      </c>
      <c r="Q39" s="300"/>
      <c r="R39" s="256">
        <f t="shared" si="9"/>
        <v>0</v>
      </c>
      <c r="S39" s="27">
        <f t="shared" si="10"/>
        <v>0</v>
      </c>
      <c r="T39" s="196" t="e">
        <f t="shared" si="3"/>
        <v>#REF!</v>
      </c>
      <c r="U39" s="22"/>
      <c r="V39" s="303" t="e">
        <f t="shared" si="4"/>
        <v>#REF!</v>
      </c>
    </row>
    <row r="40" spans="1:22" s="16" customFormat="1" ht="23.25" hidden="1" customHeight="1" x14ac:dyDescent="0.3">
      <c r="A40" s="28" t="e">
        <f>'Quadro Geral'!#REF!</f>
        <v>#REF!</v>
      </c>
      <c r="B40" s="29" t="e">
        <f>'Quadro Geral'!#REF!</f>
        <v>#REF!</v>
      </c>
      <c r="C40" s="30" t="e">
        <f>'Quadro Geral'!#REF!</f>
        <v>#REF!</v>
      </c>
      <c r="D40" s="31" t="e">
        <f>'Quadro Geral'!#REF!</f>
        <v>#REF!</v>
      </c>
      <c r="E40" s="259" t="e">
        <f>'Quadro Geral'!#REF!</f>
        <v>#REF!</v>
      </c>
      <c r="F40" s="299"/>
      <c r="G40" s="300"/>
      <c r="H40" s="300"/>
      <c r="I40" s="300"/>
      <c r="J40" s="300"/>
      <c r="K40" s="300"/>
      <c r="L40" s="300"/>
      <c r="M40" s="300"/>
      <c r="N40" s="300"/>
      <c r="O40" s="300"/>
      <c r="P40" s="256">
        <f t="shared" si="6"/>
        <v>0</v>
      </c>
      <c r="Q40" s="300"/>
      <c r="R40" s="256">
        <f t="shared" si="9"/>
        <v>0</v>
      </c>
      <c r="S40" s="27">
        <f t="shared" si="10"/>
        <v>0</v>
      </c>
      <c r="T40" s="196" t="e">
        <f t="shared" si="3"/>
        <v>#REF!</v>
      </c>
      <c r="U40" s="22"/>
      <c r="V40" s="303" t="e">
        <f t="shared" si="4"/>
        <v>#REF!</v>
      </c>
    </row>
    <row r="41" spans="1:22" s="16" customFormat="1" ht="23.25" hidden="1" customHeight="1" x14ac:dyDescent="0.3">
      <c r="A41" s="28" t="e">
        <f>'Quadro Geral'!#REF!</f>
        <v>#REF!</v>
      </c>
      <c r="B41" s="29" t="e">
        <f>'Quadro Geral'!#REF!</f>
        <v>#REF!</v>
      </c>
      <c r="C41" s="30" t="e">
        <f>'Quadro Geral'!#REF!</f>
        <v>#REF!</v>
      </c>
      <c r="D41" s="31" t="e">
        <f>'Quadro Geral'!#REF!</f>
        <v>#REF!</v>
      </c>
      <c r="E41" s="259" t="e">
        <f>'Quadro Geral'!#REF!</f>
        <v>#REF!</v>
      </c>
      <c r="F41" s="299"/>
      <c r="G41" s="300"/>
      <c r="H41" s="300"/>
      <c r="I41" s="300"/>
      <c r="J41" s="300"/>
      <c r="K41" s="300"/>
      <c r="L41" s="300"/>
      <c r="M41" s="300"/>
      <c r="N41" s="300"/>
      <c r="O41" s="300"/>
      <c r="P41" s="256">
        <f t="shared" si="6"/>
        <v>0</v>
      </c>
      <c r="Q41" s="300"/>
      <c r="R41" s="256">
        <f t="shared" si="9"/>
        <v>0</v>
      </c>
      <c r="S41" s="27">
        <f t="shared" si="10"/>
        <v>0</v>
      </c>
      <c r="T41" s="196" t="e">
        <f t="shared" si="3"/>
        <v>#REF!</v>
      </c>
      <c r="U41" s="22"/>
      <c r="V41" s="303" t="e">
        <f t="shared" si="4"/>
        <v>#REF!</v>
      </c>
    </row>
    <row r="42" spans="1:22" s="16" customFormat="1" ht="23.25" hidden="1" customHeight="1" x14ac:dyDescent="0.3">
      <c r="A42" s="28" t="e">
        <f>'Quadro Geral'!#REF!</f>
        <v>#REF!</v>
      </c>
      <c r="B42" s="29" t="e">
        <f>'Quadro Geral'!#REF!</f>
        <v>#REF!</v>
      </c>
      <c r="C42" s="30" t="e">
        <f>'Quadro Geral'!#REF!</f>
        <v>#REF!</v>
      </c>
      <c r="D42" s="31" t="e">
        <f>'Quadro Geral'!#REF!</f>
        <v>#REF!</v>
      </c>
      <c r="E42" s="259" t="e">
        <f>'Quadro Geral'!#REF!</f>
        <v>#REF!</v>
      </c>
      <c r="F42" s="299"/>
      <c r="G42" s="300"/>
      <c r="H42" s="300"/>
      <c r="I42" s="300"/>
      <c r="J42" s="300"/>
      <c r="K42" s="300"/>
      <c r="L42" s="300"/>
      <c r="M42" s="300"/>
      <c r="N42" s="300"/>
      <c r="O42" s="300"/>
      <c r="P42" s="256">
        <f t="shared" si="6"/>
        <v>0</v>
      </c>
      <c r="Q42" s="300"/>
      <c r="R42" s="256">
        <f t="shared" si="9"/>
        <v>0</v>
      </c>
      <c r="S42" s="27">
        <f t="shared" si="10"/>
        <v>0</v>
      </c>
      <c r="T42" s="196" t="e">
        <f t="shared" si="3"/>
        <v>#REF!</v>
      </c>
      <c r="U42" s="22"/>
      <c r="V42" s="303" t="e">
        <f t="shared" si="4"/>
        <v>#REF!</v>
      </c>
    </row>
    <row r="43" spans="1:22" s="16" customFormat="1" ht="23.25" hidden="1" customHeight="1" x14ac:dyDescent="0.3">
      <c r="A43" s="28" t="e">
        <f>'Quadro Geral'!#REF!</f>
        <v>#REF!</v>
      </c>
      <c r="B43" s="29" t="e">
        <f>'Quadro Geral'!#REF!</f>
        <v>#REF!</v>
      </c>
      <c r="C43" s="30" t="e">
        <f>'Quadro Geral'!#REF!</f>
        <v>#REF!</v>
      </c>
      <c r="D43" s="31" t="e">
        <f>'Quadro Geral'!#REF!</f>
        <v>#REF!</v>
      </c>
      <c r="E43" s="259" t="e">
        <f>'Quadro Geral'!#REF!</f>
        <v>#REF!</v>
      </c>
      <c r="F43" s="299"/>
      <c r="G43" s="300"/>
      <c r="H43" s="300"/>
      <c r="I43" s="300"/>
      <c r="J43" s="300"/>
      <c r="K43" s="300"/>
      <c r="L43" s="300"/>
      <c r="M43" s="300"/>
      <c r="N43" s="300"/>
      <c r="O43" s="300"/>
      <c r="P43" s="256">
        <f t="shared" si="6"/>
        <v>0</v>
      </c>
      <c r="Q43" s="300"/>
      <c r="R43" s="256">
        <f t="shared" si="9"/>
        <v>0</v>
      </c>
      <c r="S43" s="27">
        <f t="shared" si="10"/>
        <v>0</v>
      </c>
      <c r="T43" s="196" t="e">
        <f t="shared" si="3"/>
        <v>#REF!</v>
      </c>
      <c r="U43" s="22"/>
      <c r="V43" s="303" t="e">
        <f t="shared" si="4"/>
        <v>#REF!</v>
      </c>
    </row>
    <row r="44" spans="1:22" s="16" customFormat="1" ht="23.25" hidden="1" customHeight="1" x14ac:dyDescent="0.3">
      <c r="A44" s="28" t="e">
        <f>'Quadro Geral'!#REF!</f>
        <v>#REF!</v>
      </c>
      <c r="B44" s="29" t="e">
        <f>'Quadro Geral'!#REF!</f>
        <v>#REF!</v>
      </c>
      <c r="C44" s="30" t="e">
        <f>'Quadro Geral'!#REF!</f>
        <v>#REF!</v>
      </c>
      <c r="D44" s="31" t="e">
        <f>'Quadro Geral'!#REF!</f>
        <v>#REF!</v>
      </c>
      <c r="E44" s="259" t="e">
        <f>'Quadro Geral'!#REF!</f>
        <v>#REF!</v>
      </c>
      <c r="F44" s="299"/>
      <c r="G44" s="300"/>
      <c r="H44" s="300"/>
      <c r="I44" s="300"/>
      <c r="J44" s="300"/>
      <c r="K44" s="300"/>
      <c r="L44" s="300"/>
      <c r="M44" s="300"/>
      <c r="N44" s="300"/>
      <c r="O44" s="300"/>
      <c r="P44" s="256">
        <f t="shared" si="6"/>
        <v>0</v>
      </c>
      <c r="Q44" s="300"/>
      <c r="R44" s="256">
        <f t="shared" si="9"/>
        <v>0</v>
      </c>
      <c r="S44" s="27">
        <f t="shared" si="10"/>
        <v>0</v>
      </c>
      <c r="T44" s="196" t="e">
        <f t="shared" si="3"/>
        <v>#REF!</v>
      </c>
      <c r="U44" s="22"/>
      <c r="V44" s="303" t="e">
        <f t="shared" si="4"/>
        <v>#REF!</v>
      </c>
    </row>
    <row r="45" spans="1:22" s="16" customFormat="1" ht="23.25" hidden="1" customHeight="1" x14ac:dyDescent="0.3">
      <c r="A45" s="28" t="e">
        <f>'Quadro Geral'!#REF!</f>
        <v>#REF!</v>
      </c>
      <c r="B45" s="29" t="e">
        <f>'Quadro Geral'!#REF!</f>
        <v>#REF!</v>
      </c>
      <c r="C45" s="30" t="e">
        <f>'Quadro Geral'!#REF!</f>
        <v>#REF!</v>
      </c>
      <c r="D45" s="31" t="e">
        <f>'Quadro Geral'!#REF!</f>
        <v>#REF!</v>
      </c>
      <c r="E45" s="259" t="e">
        <f>'Quadro Geral'!#REF!</f>
        <v>#REF!</v>
      </c>
      <c r="F45" s="299"/>
      <c r="G45" s="300"/>
      <c r="H45" s="300"/>
      <c r="I45" s="300"/>
      <c r="J45" s="300"/>
      <c r="K45" s="300"/>
      <c r="L45" s="300"/>
      <c r="M45" s="300"/>
      <c r="N45" s="300"/>
      <c r="O45" s="300"/>
      <c r="P45" s="256">
        <f t="shared" si="6"/>
        <v>0</v>
      </c>
      <c r="Q45" s="300"/>
      <c r="R45" s="256">
        <f t="shared" si="9"/>
        <v>0</v>
      </c>
      <c r="S45" s="27">
        <f t="shared" si="10"/>
        <v>0</v>
      </c>
      <c r="T45" s="196" t="e">
        <f t="shared" si="3"/>
        <v>#REF!</v>
      </c>
      <c r="U45" s="22"/>
      <c r="V45" s="303" t="e">
        <f t="shared" si="4"/>
        <v>#REF!</v>
      </c>
    </row>
    <row r="46" spans="1:22" s="16" customFormat="1" ht="23.25" hidden="1" customHeight="1" x14ac:dyDescent="0.3">
      <c r="A46" s="28" t="e">
        <f>'Quadro Geral'!#REF!</f>
        <v>#REF!</v>
      </c>
      <c r="B46" s="29" t="e">
        <f>'Quadro Geral'!#REF!</f>
        <v>#REF!</v>
      </c>
      <c r="C46" s="30" t="e">
        <f>'Quadro Geral'!#REF!</f>
        <v>#REF!</v>
      </c>
      <c r="D46" s="31" t="e">
        <f>'Quadro Geral'!#REF!</f>
        <v>#REF!</v>
      </c>
      <c r="E46" s="259" t="e">
        <f>'Quadro Geral'!#REF!</f>
        <v>#REF!</v>
      </c>
      <c r="F46" s="299"/>
      <c r="G46" s="300"/>
      <c r="H46" s="300"/>
      <c r="I46" s="300"/>
      <c r="J46" s="300"/>
      <c r="K46" s="300"/>
      <c r="L46" s="300"/>
      <c r="M46" s="300"/>
      <c r="N46" s="300"/>
      <c r="O46" s="300"/>
      <c r="P46" s="256">
        <f t="shared" si="6"/>
        <v>0</v>
      </c>
      <c r="Q46" s="300"/>
      <c r="R46" s="256">
        <f t="shared" si="9"/>
        <v>0</v>
      </c>
      <c r="S46" s="27">
        <f t="shared" si="10"/>
        <v>0</v>
      </c>
      <c r="T46" s="196" t="e">
        <f t="shared" si="3"/>
        <v>#REF!</v>
      </c>
      <c r="U46" s="22"/>
      <c r="V46" s="303" t="e">
        <f t="shared" si="4"/>
        <v>#REF!</v>
      </c>
    </row>
    <row r="47" spans="1:22" s="16" customFormat="1" ht="23.25" hidden="1" customHeight="1" x14ac:dyDescent="0.3">
      <c r="A47" s="28" t="e">
        <f>'Quadro Geral'!#REF!</f>
        <v>#REF!</v>
      </c>
      <c r="B47" s="29" t="e">
        <f>'Quadro Geral'!#REF!</f>
        <v>#REF!</v>
      </c>
      <c r="C47" s="30" t="e">
        <f>'Quadro Geral'!#REF!</f>
        <v>#REF!</v>
      </c>
      <c r="D47" s="31" t="e">
        <f>'Quadro Geral'!#REF!</f>
        <v>#REF!</v>
      </c>
      <c r="E47" s="259" t="e">
        <f>'Quadro Geral'!#REF!</f>
        <v>#REF!</v>
      </c>
      <c r="F47" s="299"/>
      <c r="G47" s="300"/>
      <c r="H47" s="300"/>
      <c r="I47" s="300"/>
      <c r="J47" s="300"/>
      <c r="K47" s="300"/>
      <c r="L47" s="300"/>
      <c r="M47" s="300"/>
      <c r="N47" s="300"/>
      <c r="O47" s="300"/>
      <c r="P47" s="256">
        <f t="shared" si="6"/>
        <v>0</v>
      </c>
      <c r="Q47" s="300"/>
      <c r="R47" s="256">
        <f t="shared" si="9"/>
        <v>0</v>
      </c>
      <c r="S47" s="27">
        <f t="shared" si="10"/>
        <v>0</v>
      </c>
      <c r="T47" s="196" t="e">
        <f t="shared" si="3"/>
        <v>#REF!</v>
      </c>
      <c r="U47" s="22"/>
      <c r="V47" s="303" t="e">
        <f t="shared" si="4"/>
        <v>#REF!</v>
      </c>
    </row>
    <row r="48" spans="1:22" s="16" customFormat="1" ht="23.25" hidden="1" customHeight="1" x14ac:dyDescent="0.3">
      <c r="A48" s="28" t="e">
        <f>'Quadro Geral'!#REF!</f>
        <v>#REF!</v>
      </c>
      <c r="B48" s="29" t="e">
        <f>'Quadro Geral'!#REF!</f>
        <v>#REF!</v>
      </c>
      <c r="C48" s="30" t="e">
        <f>'Quadro Geral'!#REF!</f>
        <v>#REF!</v>
      </c>
      <c r="D48" s="31" t="e">
        <f>'Quadro Geral'!#REF!</f>
        <v>#REF!</v>
      </c>
      <c r="E48" s="259" t="e">
        <f>'Quadro Geral'!#REF!</f>
        <v>#REF!</v>
      </c>
      <c r="F48" s="299"/>
      <c r="G48" s="300"/>
      <c r="H48" s="300"/>
      <c r="I48" s="300"/>
      <c r="J48" s="300"/>
      <c r="K48" s="300"/>
      <c r="L48" s="300"/>
      <c r="M48" s="300"/>
      <c r="N48" s="300"/>
      <c r="O48" s="300"/>
      <c r="P48" s="256">
        <f t="shared" si="6"/>
        <v>0</v>
      </c>
      <c r="Q48" s="300"/>
      <c r="R48" s="256">
        <f t="shared" si="9"/>
        <v>0</v>
      </c>
      <c r="S48" s="27">
        <f t="shared" si="10"/>
        <v>0</v>
      </c>
      <c r="T48" s="196" t="e">
        <f t="shared" si="3"/>
        <v>#REF!</v>
      </c>
      <c r="U48" s="22"/>
      <c r="V48" s="303" t="e">
        <f t="shared" si="4"/>
        <v>#REF!</v>
      </c>
    </row>
    <row r="49" spans="1:22" s="16" customFormat="1" ht="23.25" hidden="1" customHeight="1" x14ac:dyDescent="0.3">
      <c r="A49" s="28" t="e">
        <f>'Quadro Geral'!#REF!</f>
        <v>#REF!</v>
      </c>
      <c r="B49" s="29" t="e">
        <f>'Quadro Geral'!#REF!</f>
        <v>#REF!</v>
      </c>
      <c r="C49" s="30" t="e">
        <f>'Quadro Geral'!#REF!</f>
        <v>#REF!</v>
      </c>
      <c r="D49" s="31" t="e">
        <f>'Quadro Geral'!#REF!</f>
        <v>#REF!</v>
      </c>
      <c r="E49" s="259" t="e">
        <f>'Quadro Geral'!#REF!</f>
        <v>#REF!</v>
      </c>
      <c r="F49" s="299"/>
      <c r="G49" s="300"/>
      <c r="H49" s="300"/>
      <c r="I49" s="300"/>
      <c r="J49" s="300"/>
      <c r="K49" s="300"/>
      <c r="L49" s="300"/>
      <c r="M49" s="300"/>
      <c r="N49" s="300"/>
      <c r="O49" s="300"/>
      <c r="P49" s="256">
        <f t="shared" si="6"/>
        <v>0</v>
      </c>
      <c r="Q49" s="300"/>
      <c r="R49" s="256">
        <f t="shared" si="9"/>
        <v>0</v>
      </c>
      <c r="S49" s="27">
        <f t="shared" si="10"/>
        <v>0</v>
      </c>
      <c r="T49" s="196" t="e">
        <f t="shared" si="3"/>
        <v>#REF!</v>
      </c>
      <c r="U49" s="22"/>
      <c r="V49" s="303" t="e">
        <f t="shared" si="4"/>
        <v>#REF!</v>
      </c>
    </row>
    <row r="50" spans="1:22" s="16" customFormat="1" ht="23.25" hidden="1" customHeight="1" x14ac:dyDescent="0.3">
      <c r="A50" s="28" t="e">
        <f>'Quadro Geral'!#REF!</f>
        <v>#REF!</v>
      </c>
      <c r="B50" s="29" t="e">
        <f>'Quadro Geral'!#REF!</f>
        <v>#REF!</v>
      </c>
      <c r="C50" s="30" t="e">
        <f>'Quadro Geral'!#REF!</f>
        <v>#REF!</v>
      </c>
      <c r="D50" s="31" t="e">
        <f>'Quadro Geral'!#REF!</f>
        <v>#REF!</v>
      </c>
      <c r="E50" s="259" t="e">
        <f>'Quadro Geral'!#REF!</f>
        <v>#REF!</v>
      </c>
      <c r="F50" s="299"/>
      <c r="G50" s="300"/>
      <c r="H50" s="300"/>
      <c r="I50" s="300"/>
      <c r="J50" s="300"/>
      <c r="K50" s="300"/>
      <c r="L50" s="300"/>
      <c r="M50" s="300"/>
      <c r="N50" s="300"/>
      <c r="O50" s="300"/>
      <c r="P50" s="256">
        <f t="shared" si="6"/>
        <v>0</v>
      </c>
      <c r="Q50" s="300"/>
      <c r="R50" s="256">
        <f t="shared" si="9"/>
        <v>0</v>
      </c>
      <c r="S50" s="27">
        <f t="shared" si="10"/>
        <v>0</v>
      </c>
      <c r="T50" s="196" t="e">
        <f t="shared" si="3"/>
        <v>#REF!</v>
      </c>
      <c r="U50" s="22"/>
      <c r="V50" s="303" t="e">
        <f t="shared" si="4"/>
        <v>#REF!</v>
      </c>
    </row>
    <row r="51" spans="1:22" s="16" customFormat="1" ht="23.25" hidden="1" customHeight="1" x14ac:dyDescent="0.3">
      <c r="A51" s="28" t="e">
        <f>'Quadro Geral'!#REF!</f>
        <v>#REF!</v>
      </c>
      <c r="B51" s="29" t="e">
        <f>'Quadro Geral'!#REF!</f>
        <v>#REF!</v>
      </c>
      <c r="C51" s="30" t="e">
        <f>'Quadro Geral'!#REF!</f>
        <v>#REF!</v>
      </c>
      <c r="D51" s="31" t="e">
        <f>'Quadro Geral'!#REF!</f>
        <v>#REF!</v>
      </c>
      <c r="E51" s="259" t="e">
        <f>'Quadro Geral'!#REF!</f>
        <v>#REF!</v>
      </c>
      <c r="F51" s="299"/>
      <c r="G51" s="300"/>
      <c r="H51" s="300"/>
      <c r="I51" s="300"/>
      <c r="J51" s="300"/>
      <c r="K51" s="300"/>
      <c r="L51" s="300"/>
      <c r="M51" s="300"/>
      <c r="N51" s="300"/>
      <c r="O51" s="300"/>
      <c r="P51" s="256">
        <f t="shared" si="6"/>
        <v>0</v>
      </c>
      <c r="Q51" s="300"/>
      <c r="R51" s="256">
        <f t="shared" si="9"/>
        <v>0</v>
      </c>
      <c r="S51" s="27">
        <f t="shared" si="10"/>
        <v>0</v>
      </c>
      <c r="T51" s="196" t="e">
        <f t="shared" si="3"/>
        <v>#REF!</v>
      </c>
      <c r="U51" s="22"/>
      <c r="V51" s="303" t="e">
        <f t="shared" si="4"/>
        <v>#REF!</v>
      </c>
    </row>
    <row r="52" spans="1:22" s="16" customFormat="1" ht="23.25" hidden="1" customHeight="1" x14ac:dyDescent="0.3">
      <c r="A52" s="28" t="e">
        <f>'Quadro Geral'!#REF!</f>
        <v>#REF!</v>
      </c>
      <c r="B52" s="29" t="e">
        <f>'Quadro Geral'!#REF!</f>
        <v>#REF!</v>
      </c>
      <c r="C52" s="30" t="e">
        <f>'Quadro Geral'!#REF!</f>
        <v>#REF!</v>
      </c>
      <c r="D52" s="31" t="e">
        <f>'Quadro Geral'!#REF!</f>
        <v>#REF!</v>
      </c>
      <c r="E52" s="259" t="e">
        <f>'Quadro Geral'!#REF!</f>
        <v>#REF!</v>
      </c>
      <c r="F52" s="299"/>
      <c r="G52" s="300"/>
      <c r="H52" s="300"/>
      <c r="I52" s="300"/>
      <c r="J52" s="300"/>
      <c r="K52" s="300"/>
      <c r="L52" s="300"/>
      <c r="M52" s="300"/>
      <c r="N52" s="300"/>
      <c r="O52" s="300"/>
      <c r="P52" s="256">
        <f t="shared" si="6"/>
        <v>0</v>
      </c>
      <c r="Q52" s="300"/>
      <c r="R52" s="256">
        <f t="shared" si="9"/>
        <v>0</v>
      </c>
      <c r="S52" s="27">
        <f t="shared" ref="S52:S54" si="11">IFERROR(R52/$R$55*100,0)</f>
        <v>0</v>
      </c>
      <c r="T52" s="196" t="e">
        <f t="shared" si="3"/>
        <v>#REF!</v>
      </c>
      <c r="U52" s="22"/>
      <c r="V52" s="303" t="e">
        <f t="shared" si="4"/>
        <v>#REF!</v>
      </c>
    </row>
    <row r="53" spans="1:22" s="16" customFormat="1" ht="23.25" hidden="1" customHeight="1" x14ac:dyDescent="0.3">
      <c r="A53" s="28" t="e">
        <f>'Quadro Geral'!#REF!</f>
        <v>#REF!</v>
      </c>
      <c r="B53" s="29" t="e">
        <f>'Quadro Geral'!#REF!</f>
        <v>#REF!</v>
      </c>
      <c r="C53" s="30" t="e">
        <f>'Quadro Geral'!#REF!</f>
        <v>#REF!</v>
      </c>
      <c r="D53" s="31" t="e">
        <f>'Quadro Geral'!#REF!</f>
        <v>#REF!</v>
      </c>
      <c r="E53" s="259" t="e">
        <f>'Quadro Geral'!#REF!</f>
        <v>#REF!</v>
      </c>
      <c r="F53" s="299"/>
      <c r="G53" s="300"/>
      <c r="H53" s="300"/>
      <c r="I53" s="300"/>
      <c r="J53" s="300"/>
      <c r="K53" s="300"/>
      <c r="L53" s="300"/>
      <c r="M53" s="300"/>
      <c r="N53" s="300"/>
      <c r="O53" s="300"/>
      <c r="P53" s="256">
        <f t="shared" si="6"/>
        <v>0</v>
      </c>
      <c r="Q53" s="300"/>
      <c r="R53" s="256">
        <f t="shared" si="9"/>
        <v>0</v>
      </c>
      <c r="S53" s="27">
        <f t="shared" si="11"/>
        <v>0</v>
      </c>
      <c r="T53" s="196" t="e">
        <f t="shared" si="3"/>
        <v>#REF!</v>
      </c>
      <c r="U53" s="22"/>
      <c r="V53" s="303" t="e">
        <f t="shared" si="4"/>
        <v>#REF!</v>
      </c>
    </row>
    <row r="54" spans="1:22" s="16" customFormat="1" ht="23.25" hidden="1" customHeight="1" x14ac:dyDescent="0.3">
      <c r="A54" s="28" t="e">
        <f>'Quadro Geral'!#REF!</f>
        <v>#REF!</v>
      </c>
      <c r="B54" s="29" t="e">
        <f>'Quadro Geral'!#REF!</f>
        <v>#REF!</v>
      </c>
      <c r="C54" s="30" t="e">
        <f>'Quadro Geral'!#REF!</f>
        <v>#REF!</v>
      </c>
      <c r="D54" s="31" t="e">
        <f>'Quadro Geral'!#REF!</f>
        <v>#REF!</v>
      </c>
      <c r="E54" s="259" t="e">
        <f>'Quadro Geral'!#REF!</f>
        <v>#REF!</v>
      </c>
      <c r="F54" s="299"/>
      <c r="G54" s="300"/>
      <c r="H54" s="300"/>
      <c r="I54" s="300"/>
      <c r="J54" s="300"/>
      <c r="K54" s="300"/>
      <c r="L54" s="300"/>
      <c r="M54" s="300"/>
      <c r="N54" s="300"/>
      <c r="O54" s="300"/>
      <c r="P54" s="256">
        <f t="shared" si="6"/>
        <v>0</v>
      </c>
      <c r="Q54" s="300"/>
      <c r="R54" s="256">
        <f t="shared" si="9"/>
        <v>0</v>
      </c>
      <c r="S54" s="27">
        <f t="shared" si="11"/>
        <v>0</v>
      </c>
      <c r="T54" s="196" t="e">
        <f t="shared" si="3"/>
        <v>#REF!</v>
      </c>
      <c r="U54" s="22"/>
      <c r="V54" s="303" t="e">
        <f t="shared" si="4"/>
        <v>#REF!</v>
      </c>
    </row>
    <row r="55" spans="1:22" s="23" customFormat="1" ht="18.75" x14ac:dyDescent="0.3">
      <c r="A55" s="531" t="s">
        <v>67</v>
      </c>
      <c r="B55" s="531"/>
      <c r="C55" s="531"/>
      <c r="D55" s="531"/>
      <c r="E55" s="301">
        <f>SUM(E12:E26)</f>
        <v>1629000</v>
      </c>
      <c r="F55" s="302"/>
      <c r="G55" s="257">
        <f>SUM(G12:G54)</f>
        <v>652669</v>
      </c>
      <c r="H55" s="257">
        <f t="shared" ref="H55:R55" si="12">SUM(H12:H54)</f>
        <v>25210</v>
      </c>
      <c r="I55" s="257">
        <f t="shared" si="12"/>
        <v>20500</v>
      </c>
      <c r="J55" s="257">
        <f t="shared" si="12"/>
        <v>50210</v>
      </c>
      <c r="K55" s="257">
        <f t="shared" si="12"/>
        <v>67300</v>
      </c>
      <c r="L55" s="257">
        <f t="shared" si="12"/>
        <v>258279</v>
      </c>
      <c r="M55" s="257">
        <f t="shared" si="12"/>
        <v>35832</v>
      </c>
      <c r="N55" s="257">
        <f t="shared" si="12"/>
        <v>12000</v>
      </c>
      <c r="O55" s="257">
        <f t="shared" si="12"/>
        <v>27000</v>
      </c>
      <c r="P55" s="257">
        <f t="shared" si="12"/>
        <v>1149000</v>
      </c>
      <c r="Q55" s="257">
        <f t="shared" si="12"/>
        <v>480000</v>
      </c>
      <c r="R55" s="257">
        <f t="shared" si="12"/>
        <v>1629000</v>
      </c>
      <c r="S55" s="532">
        <f>SUM(S12:S54)</f>
        <v>100</v>
      </c>
      <c r="T55" s="196" t="b">
        <f t="shared" si="3"/>
        <v>1</v>
      </c>
      <c r="U55" s="22"/>
      <c r="V55" s="303">
        <f t="shared" si="4"/>
        <v>0</v>
      </c>
    </row>
    <row r="56" spans="1:22" s="23" customFormat="1" ht="18.75" x14ac:dyDescent="0.3">
      <c r="A56" s="531" t="s">
        <v>63</v>
      </c>
      <c r="B56" s="531"/>
      <c r="C56" s="531"/>
      <c r="D56" s="531"/>
      <c r="E56" s="531"/>
      <c r="F56" s="80"/>
      <c r="G56" s="24">
        <f>IFERROR(G55/$R55*100,0)</f>
        <v>40.065623081645178</v>
      </c>
      <c r="H56" s="24">
        <f t="shared" ref="H56:R56" si="13">IFERROR(H55/$R55*100,0)</f>
        <v>1.5475751995089013</v>
      </c>
      <c r="I56" s="24">
        <f t="shared" si="13"/>
        <v>1.2584407612031923</v>
      </c>
      <c r="J56" s="24">
        <f t="shared" si="13"/>
        <v>3.0822590546347453</v>
      </c>
      <c r="K56" s="24">
        <f t="shared" si="13"/>
        <v>4.1313689379987721</v>
      </c>
      <c r="L56" s="24">
        <f t="shared" si="13"/>
        <v>15.855064456721916</v>
      </c>
      <c r="M56" s="24">
        <f t="shared" si="13"/>
        <v>2.19963167587477</v>
      </c>
      <c r="N56" s="24">
        <f t="shared" si="13"/>
        <v>0.73664825046040516</v>
      </c>
      <c r="O56" s="24">
        <f t="shared" si="13"/>
        <v>1.6574585635359116</v>
      </c>
      <c r="P56" s="24">
        <f t="shared" si="13"/>
        <v>70.534069981583798</v>
      </c>
      <c r="Q56" s="24">
        <f t="shared" si="13"/>
        <v>29.465930018416209</v>
      </c>
      <c r="R56" s="24">
        <f t="shared" si="13"/>
        <v>100</v>
      </c>
      <c r="S56" s="532"/>
      <c r="U56" s="22"/>
      <c r="V56" s="303"/>
    </row>
    <row r="57" spans="1:22" s="25" customFormat="1" ht="18.75" x14ac:dyDescent="0.3">
      <c r="A57" s="533" t="s">
        <v>360</v>
      </c>
      <c r="B57" s="533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3"/>
      <c r="U57" s="22"/>
    </row>
    <row r="58" spans="1:22" s="25" customFormat="1" ht="18.75" x14ac:dyDescent="0.3">
      <c r="A58" s="200"/>
      <c r="B58" s="225"/>
      <c r="C58" s="225"/>
      <c r="D58" s="200"/>
      <c r="E58" s="298">
        <f>'Quadro Geral'!J25</f>
        <v>1629000</v>
      </c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331">
        <f>P55-'[2]Anexo_1.3_ Elemento de Despesas'!$P$55</f>
        <v>0</v>
      </c>
      <c r="Q58" s="200"/>
      <c r="R58" s="298">
        <f>'Quadro Geral'!J25</f>
        <v>1629000</v>
      </c>
      <c r="S58" s="200"/>
      <c r="U58" s="22"/>
    </row>
    <row r="59" spans="1:22" s="25" customFormat="1" ht="18.75" x14ac:dyDescent="0.3">
      <c r="A59" s="514" t="s">
        <v>354</v>
      </c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6"/>
      <c r="U59" s="22"/>
    </row>
    <row r="60" spans="1:22" s="25" customFormat="1" ht="27.75" customHeight="1" x14ac:dyDescent="0.25">
      <c r="A60" s="517" t="s">
        <v>355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9"/>
    </row>
    <row r="61" spans="1:22" s="25" customFormat="1" ht="36" customHeight="1" x14ac:dyDescent="0.25">
      <c r="A61" s="520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2"/>
    </row>
    <row r="62" spans="1:22" s="25" customFormat="1" ht="27.75" customHeight="1" x14ac:dyDescent="0.25">
      <c r="A62" s="520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2"/>
    </row>
    <row r="63" spans="1:22" s="25" customFormat="1" ht="27.75" customHeight="1" x14ac:dyDescent="0.25">
      <c r="A63" s="520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2"/>
    </row>
    <row r="64" spans="1:22" s="25" customFormat="1" ht="27.75" customHeight="1" x14ac:dyDescent="0.25">
      <c r="A64" s="520"/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2"/>
    </row>
    <row r="65" spans="1:19" s="25" customFormat="1" ht="27.75" customHeight="1" x14ac:dyDescent="0.25">
      <c r="A65" s="520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2"/>
    </row>
    <row r="66" spans="1:19" s="25" customFormat="1" ht="27.75" customHeight="1" x14ac:dyDescent="0.25">
      <c r="A66" s="520"/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2"/>
    </row>
    <row r="67" spans="1:19" s="26" customFormat="1" ht="27.75" customHeight="1" x14ac:dyDescent="0.25">
      <c r="A67" s="520"/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2"/>
    </row>
    <row r="68" spans="1:19" ht="27.75" customHeight="1" x14ac:dyDescent="0.25">
      <c r="A68" s="520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2"/>
    </row>
    <row r="69" spans="1:19" ht="27.75" customHeight="1" x14ac:dyDescent="0.25">
      <c r="A69" s="523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5"/>
    </row>
  </sheetData>
  <mergeCells count="24">
    <mergeCell ref="A59:S59"/>
    <mergeCell ref="A60:S69"/>
    <mergeCell ref="U11:AC11"/>
    <mergeCell ref="J10:L10"/>
    <mergeCell ref="M10:M11"/>
    <mergeCell ref="N10:N11"/>
    <mergeCell ref="A55:D55"/>
    <mergeCell ref="S55:S56"/>
    <mergeCell ref="A56:E56"/>
    <mergeCell ref="A57:S57"/>
    <mergeCell ref="A6:S6"/>
    <mergeCell ref="I10:I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G10:H10"/>
    <mergeCell ref="A7:S7"/>
    <mergeCell ref="S10:S11"/>
  </mergeCells>
  <pageMargins left="0.51181102362204722" right="0.51181102362204722" top="0.78740157480314965" bottom="0.78740157480314965" header="0.31496062992125984" footer="0.31496062992125984"/>
  <pageSetup scale="4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92D050"/>
  </sheetPr>
  <dimension ref="A3:AZ449"/>
  <sheetViews>
    <sheetView showGridLines="0" topLeftCell="A379" zoomScale="40" zoomScaleNormal="40" zoomScaleSheetLayoutView="70" workbookViewId="0">
      <selection activeCell="E355" sqref="B355:E391"/>
    </sheetView>
  </sheetViews>
  <sheetFormatPr defaultColWidth="9.140625" defaultRowHeight="26.25" x14ac:dyDescent="0.4"/>
  <cols>
    <col min="1" max="1" width="13" style="47" customWidth="1"/>
    <col min="2" max="2" width="75.7109375" style="47" customWidth="1"/>
    <col min="3" max="3" width="71.5703125" style="47" customWidth="1"/>
    <col min="4" max="4" width="66.42578125" style="47" customWidth="1"/>
    <col min="5" max="5" width="56.85546875" style="47" customWidth="1"/>
    <col min="6" max="6" width="40.7109375" style="47" customWidth="1"/>
    <col min="7" max="7" width="36.5703125" style="47" customWidth="1"/>
    <col min="8" max="8" width="46.5703125" style="47" customWidth="1"/>
    <col min="9" max="9" width="45.42578125" style="47" customWidth="1"/>
    <col min="10" max="10" width="34.42578125" style="47" customWidth="1"/>
    <col min="11" max="11" width="25" style="47" customWidth="1"/>
    <col min="12" max="12" width="20" style="47" customWidth="1"/>
    <col min="13" max="13" width="36.85546875" style="47" customWidth="1"/>
    <col min="14" max="14" width="32.28515625" style="48" customWidth="1"/>
    <col min="15" max="15" width="25.85546875" style="48" customWidth="1"/>
    <col min="16" max="16" width="36" style="48" customWidth="1"/>
    <col min="17" max="17" width="96.7109375" style="1" customWidth="1"/>
    <col min="18" max="18" width="29.5703125" style="1" customWidth="1"/>
    <col min="19" max="16384" width="9.140625" style="1"/>
  </cols>
  <sheetData>
    <row r="3" spans="1:52" x14ac:dyDescent="0.4">
      <c r="Q3" s="32"/>
    </row>
    <row r="4" spans="1:52" x14ac:dyDescent="0.4">
      <c r="Q4" s="32"/>
    </row>
    <row r="5" spans="1:52" ht="39" customHeight="1" x14ac:dyDescent="0.4">
      <c r="Q5" s="32"/>
    </row>
    <row r="6" spans="1:52" ht="29.25" customHeight="1" x14ac:dyDescent="0.25">
      <c r="A6" s="551" t="s">
        <v>268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32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</row>
    <row r="7" spans="1:52" ht="29.25" customHeight="1" x14ac:dyDescent="0.25">
      <c r="A7" s="552" t="s">
        <v>92</v>
      </c>
      <c r="B7" s="552"/>
      <c r="C7" s="552"/>
      <c r="D7" s="552"/>
      <c r="E7" s="552"/>
      <c r="F7" s="552"/>
      <c r="G7" s="553" t="s">
        <v>367</v>
      </c>
      <c r="H7" s="553"/>
      <c r="I7" s="553"/>
      <c r="J7" s="553"/>
      <c r="K7" s="553"/>
      <c r="L7" s="553"/>
      <c r="M7" s="553"/>
      <c r="N7" s="553"/>
      <c r="O7" s="553"/>
      <c r="P7" s="553"/>
      <c r="Q7" s="32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</row>
    <row r="8" spans="1:52" ht="29.25" customHeight="1" x14ac:dyDescent="0.25">
      <c r="A8" s="552" t="s">
        <v>95</v>
      </c>
      <c r="B8" s="552"/>
      <c r="C8" s="552"/>
      <c r="D8" s="552"/>
      <c r="E8" s="552"/>
      <c r="F8" s="552"/>
      <c r="G8" s="553" t="s">
        <v>409</v>
      </c>
      <c r="H8" s="553"/>
      <c r="I8" s="553"/>
      <c r="J8" s="553"/>
      <c r="K8" s="553"/>
      <c r="L8" s="553"/>
      <c r="M8" s="553"/>
      <c r="N8" s="553"/>
      <c r="O8" s="553"/>
      <c r="P8" s="553"/>
      <c r="Q8" s="32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</row>
    <row r="9" spans="1:52" ht="29.25" customHeight="1" x14ac:dyDescent="0.25">
      <c r="A9" s="552" t="s">
        <v>357</v>
      </c>
      <c r="B9" s="552"/>
      <c r="C9" s="552"/>
      <c r="D9" s="552"/>
      <c r="E9" s="552"/>
      <c r="F9" s="552"/>
      <c r="G9" s="553" t="s">
        <v>410</v>
      </c>
      <c r="H9" s="553"/>
      <c r="I9" s="553"/>
      <c r="J9" s="553"/>
      <c r="K9" s="553"/>
      <c r="L9" s="553"/>
      <c r="M9" s="553"/>
      <c r="N9" s="553"/>
      <c r="O9" s="553"/>
      <c r="P9" s="553"/>
      <c r="Q9" s="32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</row>
    <row r="10" spans="1:52" ht="29.25" customHeight="1" x14ac:dyDescent="0.25">
      <c r="A10" s="560" t="s">
        <v>270</v>
      </c>
      <c r="B10" s="561"/>
      <c r="C10" s="561"/>
      <c r="D10" s="561"/>
      <c r="E10" s="561"/>
      <c r="F10" s="562"/>
      <c r="G10" s="554" t="s">
        <v>412</v>
      </c>
      <c r="H10" s="555"/>
      <c r="I10" s="555"/>
      <c r="J10" s="555"/>
      <c r="K10" s="555"/>
      <c r="L10" s="555"/>
      <c r="M10" s="555"/>
      <c r="N10" s="555"/>
      <c r="O10" s="555"/>
      <c r="P10" s="556"/>
      <c r="Q10" s="32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212"/>
      <c r="AW10" s="212"/>
      <c r="AX10" s="212"/>
      <c r="AY10" s="212"/>
      <c r="AZ10" s="212"/>
    </row>
    <row r="11" spans="1:52" ht="29.25" customHeight="1" x14ac:dyDescent="0.25">
      <c r="A11" s="563" t="s">
        <v>96</v>
      </c>
      <c r="B11" s="564"/>
      <c r="C11" s="564"/>
      <c r="D11" s="564"/>
      <c r="E11" s="564"/>
      <c r="F11" s="565"/>
      <c r="G11" s="557" t="s">
        <v>379</v>
      </c>
      <c r="H11" s="558"/>
      <c r="I11" s="558"/>
      <c r="J11" s="558"/>
      <c r="K11" s="558"/>
      <c r="L11" s="558"/>
      <c r="M11" s="558"/>
      <c r="N11" s="558"/>
      <c r="O11" s="558"/>
      <c r="P11" s="559"/>
      <c r="Q11" s="32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4"/>
      <c r="AL11" s="574"/>
      <c r="AM11" s="574"/>
      <c r="AN11" s="574"/>
      <c r="AO11" s="574"/>
      <c r="AP11" s="574"/>
      <c r="AQ11" s="574"/>
      <c r="AR11" s="574"/>
      <c r="AS11" s="574"/>
      <c r="AT11" s="574"/>
      <c r="AU11" s="574"/>
      <c r="AV11" s="212"/>
      <c r="AW11" s="212"/>
      <c r="AX11" s="212"/>
      <c r="AY11" s="212"/>
      <c r="AZ11" s="212"/>
    </row>
    <row r="12" spans="1:52" ht="29.25" customHeight="1" x14ac:dyDescent="0.25">
      <c r="A12" s="552" t="s">
        <v>110</v>
      </c>
      <c r="B12" s="552"/>
      <c r="C12" s="552"/>
      <c r="D12" s="552"/>
      <c r="E12" s="552"/>
      <c r="F12" s="552"/>
      <c r="G12" s="553" t="s">
        <v>392</v>
      </c>
      <c r="H12" s="553"/>
      <c r="I12" s="553"/>
      <c r="J12" s="553"/>
      <c r="K12" s="553"/>
      <c r="L12" s="553"/>
      <c r="M12" s="553"/>
      <c r="N12" s="553"/>
      <c r="O12" s="553"/>
      <c r="P12" s="553"/>
      <c r="Q12" s="32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4"/>
      <c r="AU12" s="574"/>
      <c r="AV12" s="212"/>
      <c r="AW12" s="212"/>
      <c r="AX12" s="212"/>
      <c r="AY12" s="212"/>
      <c r="AZ12" s="212"/>
    </row>
    <row r="13" spans="1:52" ht="29.25" customHeight="1" x14ac:dyDescent="0.25">
      <c r="A13" s="552" t="s">
        <v>97</v>
      </c>
      <c r="B13" s="552"/>
      <c r="C13" s="552"/>
      <c r="D13" s="552"/>
      <c r="E13" s="552"/>
      <c r="F13" s="552"/>
      <c r="G13" s="553" t="s">
        <v>48</v>
      </c>
      <c r="H13" s="553"/>
      <c r="I13" s="553"/>
      <c r="J13" s="553"/>
      <c r="K13" s="553"/>
      <c r="L13" s="553"/>
      <c r="M13" s="553"/>
      <c r="N13" s="553"/>
      <c r="O13" s="553"/>
      <c r="P13" s="553"/>
      <c r="Q13" s="32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574"/>
      <c r="AP13" s="574"/>
      <c r="AQ13" s="574"/>
      <c r="AR13" s="574"/>
      <c r="AS13" s="574"/>
      <c r="AT13" s="574"/>
      <c r="AU13" s="574"/>
      <c r="AV13" s="212"/>
      <c r="AW13" s="212"/>
      <c r="AX13" s="212"/>
      <c r="AY13" s="212"/>
      <c r="AZ13" s="212"/>
    </row>
    <row r="14" spans="1:52" ht="29.25" customHeight="1" x14ac:dyDescent="0.25">
      <c r="A14" s="560" t="s">
        <v>341</v>
      </c>
      <c r="B14" s="561"/>
      <c r="C14" s="561"/>
      <c r="D14" s="561"/>
      <c r="E14" s="561"/>
      <c r="F14" s="562"/>
      <c r="G14" s="553" t="s">
        <v>411</v>
      </c>
      <c r="H14" s="553"/>
      <c r="I14" s="553"/>
      <c r="J14" s="553"/>
      <c r="K14" s="553"/>
      <c r="L14" s="553"/>
      <c r="M14" s="553"/>
      <c r="N14" s="553"/>
      <c r="O14" s="553"/>
      <c r="P14" s="553"/>
      <c r="Q14" s="32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212"/>
      <c r="AW14" s="212"/>
      <c r="AX14" s="212"/>
      <c r="AY14" s="212"/>
      <c r="AZ14" s="212"/>
    </row>
    <row r="15" spans="1:52" ht="29.25" customHeight="1" x14ac:dyDescent="0.25">
      <c r="A15" s="566" t="s">
        <v>111</v>
      </c>
      <c r="B15" s="566"/>
      <c r="C15" s="566"/>
      <c r="D15" s="566"/>
      <c r="E15" s="566"/>
      <c r="F15" s="566"/>
      <c r="G15" s="568" t="s">
        <v>405</v>
      </c>
      <c r="H15" s="568"/>
      <c r="I15" s="568"/>
      <c r="J15" s="568"/>
      <c r="K15" s="568"/>
      <c r="L15" s="568"/>
      <c r="M15" s="568"/>
      <c r="N15" s="568"/>
      <c r="O15" s="568"/>
      <c r="P15" s="568"/>
      <c r="Q15" s="32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212"/>
      <c r="AW15" s="212"/>
      <c r="AX15" s="212"/>
      <c r="AY15" s="212"/>
      <c r="AZ15" s="212"/>
    </row>
    <row r="16" spans="1:52" s="32" customFormat="1" ht="24" customHeight="1" x14ac:dyDescent="0.25">
      <c r="A16" s="567"/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</row>
    <row r="17" spans="1:52" ht="38.25" customHeight="1" x14ac:dyDescent="0.25">
      <c r="A17" s="549" t="s">
        <v>112</v>
      </c>
      <c r="B17" s="547" t="s">
        <v>113</v>
      </c>
      <c r="C17" s="550"/>
      <c r="D17" s="550"/>
      <c r="E17" s="550"/>
      <c r="F17" s="547" t="s">
        <v>1</v>
      </c>
      <c r="G17" s="548"/>
      <c r="H17" s="549" t="s">
        <v>114</v>
      </c>
      <c r="I17" s="549"/>
      <c r="J17" s="549" t="s">
        <v>7</v>
      </c>
      <c r="K17" s="549"/>
      <c r="L17" s="549" t="s">
        <v>115</v>
      </c>
      <c r="M17" s="544" t="s">
        <v>274</v>
      </c>
      <c r="N17" s="547" t="s">
        <v>104</v>
      </c>
      <c r="O17" s="548"/>
      <c r="P17" s="549" t="s">
        <v>4</v>
      </c>
      <c r="Q17" s="3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</row>
    <row r="18" spans="1:52" ht="38.25" customHeight="1" x14ac:dyDescent="0.25">
      <c r="A18" s="549"/>
      <c r="B18" s="547" t="s">
        <v>116</v>
      </c>
      <c r="C18" s="550"/>
      <c r="D18" s="548"/>
      <c r="E18" s="549" t="s">
        <v>101</v>
      </c>
      <c r="F18" s="549" t="s">
        <v>2</v>
      </c>
      <c r="G18" s="549" t="s">
        <v>3</v>
      </c>
      <c r="H18" s="549" t="s">
        <v>272</v>
      </c>
      <c r="I18" s="549" t="s">
        <v>273</v>
      </c>
      <c r="J18" s="549" t="s">
        <v>100</v>
      </c>
      <c r="K18" s="549" t="s">
        <v>118</v>
      </c>
      <c r="L18" s="549"/>
      <c r="M18" s="545"/>
      <c r="N18" s="544" t="s">
        <v>57</v>
      </c>
      <c r="O18" s="544" t="s">
        <v>105</v>
      </c>
      <c r="P18" s="549"/>
      <c r="Q18" s="3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</row>
    <row r="19" spans="1:52" ht="38.25" customHeight="1" x14ac:dyDescent="0.25">
      <c r="A19" s="549"/>
      <c r="B19" s="209" t="s">
        <v>352</v>
      </c>
      <c r="C19" s="210" t="s">
        <v>351</v>
      </c>
      <c r="D19" s="211" t="s">
        <v>271</v>
      </c>
      <c r="E19" s="549"/>
      <c r="F19" s="549"/>
      <c r="G19" s="549"/>
      <c r="H19" s="549"/>
      <c r="I19" s="549"/>
      <c r="J19" s="549"/>
      <c r="K19" s="549"/>
      <c r="L19" s="549"/>
      <c r="M19" s="546"/>
      <c r="N19" s="546"/>
      <c r="O19" s="546"/>
      <c r="P19" s="549"/>
      <c r="Q19" s="3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</row>
    <row r="20" spans="1:52" ht="136.5" hidden="1" customHeight="1" x14ac:dyDescent="0.25">
      <c r="A20" s="189">
        <v>1</v>
      </c>
      <c r="B20" s="189">
        <v>3000</v>
      </c>
      <c r="C20" s="190" t="s">
        <v>347</v>
      </c>
      <c r="D20" s="190" t="s">
        <v>281</v>
      </c>
      <c r="E20" s="189" t="s">
        <v>350</v>
      </c>
      <c r="F20" s="191">
        <v>43831</v>
      </c>
      <c r="G20" s="191">
        <v>44166</v>
      </c>
      <c r="H20" s="93"/>
      <c r="I20" s="93"/>
      <c r="J20" s="94">
        <f>I20-H20</f>
        <v>0</v>
      </c>
      <c r="K20" s="84">
        <f>IFERROR(J20/H20*100,0)</f>
        <v>0</v>
      </c>
      <c r="L20" s="84">
        <f>IFERROR(I20/$I$22*100,0)</f>
        <v>0</v>
      </c>
      <c r="M20" s="84" t="s">
        <v>353</v>
      </c>
      <c r="N20" s="110"/>
      <c r="O20" s="114">
        <f>IFERROR(N20/I20*100,)</f>
        <v>0</v>
      </c>
      <c r="P20" s="82"/>
      <c r="Q20" s="308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</row>
    <row r="21" spans="1:52" ht="259.5" customHeight="1" x14ac:dyDescent="0.4">
      <c r="A21" s="92">
        <v>1</v>
      </c>
      <c r="B21" s="82" t="s">
        <v>577</v>
      </c>
      <c r="C21" s="82" t="s">
        <v>648</v>
      </c>
      <c r="D21" s="82" t="s">
        <v>302</v>
      </c>
      <c r="E21" s="82" t="s">
        <v>532</v>
      </c>
      <c r="F21" s="335">
        <v>43831</v>
      </c>
      <c r="G21" s="83">
        <v>44196</v>
      </c>
      <c r="H21" s="263">
        <v>23000</v>
      </c>
      <c r="I21" s="264">
        <v>23000</v>
      </c>
      <c r="J21" s="94">
        <f t="shared" ref="J21" si="0">I21-H21</f>
        <v>0</v>
      </c>
      <c r="K21" s="84">
        <f t="shared" ref="K21" si="1">IFERROR(J21/H21*100,0)</f>
        <v>0</v>
      </c>
      <c r="L21" s="84">
        <f>IFERROR(I21/$I$22*100,0)</f>
        <v>100</v>
      </c>
      <c r="M21" s="84"/>
      <c r="N21" s="213"/>
      <c r="O21" s="114">
        <f t="shared" ref="O21" si="2">IFERROR(N21/I21*100,)</f>
        <v>0</v>
      </c>
      <c r="P21" s="92" t="s">
        <v>413</v>
      </c>
      <c r="Q21" s="309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</row>
    <row r="22" spans="1:52" s="2" customFormat="1" ht="24.75" customHeight="1" x14ac:dyDescent="0.4">
      <c r="A22" s="534" t="s">
        <v>0</v>
      </c>
      <c r="B22" s="535"/>
      <c r="C22" s="535"/>
      <c r="D22" s="535"/>
      <c r="E22" s="535"/>
      <c r="F22" s="535"/>
      <c r="G22" s="536"/>
      <c r="H22" s="261">
        <f>SUM(H20:H21)</f>
        <v>23000</v>
      </c>
      <c r="I22" s="261">
        <f>SUM(I20:I21)</f>
        <v>23000</v>
      </c>
      <c r="J22" s="112">
        <f>I22-H22</f>
        <v>0</v>
      </c>
      <c r="K22" s="113">
        <f>IFERROR(J22/H22*100,0)</f>
        <v>0</v>
      </c>
      <c r="L22" s="113">
        <f>IFERROR(I22/$I$22*100,0)</f>
        <v>100</v>
      </c>
      <c r="M22" s="113"/>
      <c r="N22" s="111">
        <f>SUM(N20:N21)</f>
        <v>0</v>
      </c>
      <c r="O22" s="96">
        <f>IFERROR(N22/I22*100,)</f>
        <v>0</v>
      </c>
      <c r="P22" s="96"/>
      <c r="Q22" s="310"/>
    </row>
    <row r="23" spans="1:52" ht="58.5" customHeight="1" x14ac:dyDescent="0.25">
      <c r="A23" s="1"/>
      <c r="B23" s="1"/>
      <c r="C23" s="1"/>
      <c r="D23" s="1"/>
      <c r="E23" s="1"/>
      <c r="F23" s="1"/>
      <c r="G23" s="1"/>
      <c r="H23" s="262">
        <f>'Quadro Geral'!I10</f>
        <v>23000</v>
      </c>
      <c r="I23" s="1"/>
      <c r="J23" s="1"/>
      <c r="K23" s="1"/>
      <c r="L23" s="1"/>
      <c r="M23" s="1"/>
      <c r="N23" s="1"/>
      <c r="O23" s="1"/>
      <c r="P23" s="1"/>
      <c r="Q23" s="32"/>
    </row>
    <row r="24" spans="1:52" x14ac:dyDescent="0.4">
      <c r="A24" s="537" t="s">
        <v>77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32"/>
    </row>
    <row r="25" spans="1:52" ht="36" customHeight="1" x14ac:dyDescent="0.25">
      <c r="A25" s="538" t="s">
        <v>356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40"/>
      <c r="Q25" s="32"/>
    </row>
    <row r="26" spans="1:52" ht="75.75" customHeight="1" x14ac:dyDescent="0.4">
      <c r="A26" s="541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3"/>
      <c r="Q26" s="32"/>
    </row>
    <row r="27" spans="1:52" ht="15" hidden="1" customHeight="1" x14ac:dyDescent="0.4">
      <c r="A27" s="573" t="s">
        <v>8</v>
      </c>
      <c r="B27" s="573"/>
      <c r="C27" s="573"/>
      <c r="D27" s="573"/>
      <c r="E27" s="573"/>
      <c r="F27" s="573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32"/>
    </row>
    <row r="28" spans="1:52" ht="15" hidden="1" customHeight="1" x14ac:dyDescent="0.4">
      <c r="A28" s="98" t="s">
        <v>12</v>
      </c>
      <c r="B28" s="572" t="s">
        <v>16</v>
      </c>
      <c r="C28" s="572"/>
      <c r="D28" s="572"/>
      <c r="E28" s="572"/>
      <c r="F28" s="572"/>
      <c r="N28" s="47"/>
      <c r="O28" s="47"/>
      <c r="P28" s="47"/>
      <c r="Q28" s="32"/>
    </row>
    <row r="29" spans="1:52" ht="15" hidden="1" customHeight="1" x14ac:dyDescent="0.4">
      <c r="A29" s="98" t="s">
        <v>13</v>
      </c>
      <c r="B29" s="572" t="s">
        <v>9</v>
      </c>
      <c r="C29" s="572"/>
      <c r="D29" s="572"/>
      <c r="E29" s="572"/>
      <c r="F29" s="572"/>
      <c r="N29" s="47"/>
      <c r="O29" s="47"/>
      <c r="P29" s="47"/>
      <c r="Q29" s="32"/>
    </row>
    <row r="30" spans="1:52" ht="15" hidden="1" customHeight="1" x14ac:dyDescent="0.4">
      <c r="A30" s="98" t="s">
        <v>14</v>
      </c>
      <c r="B30" s="572" t="s">
        <v>10</v>
      </c>
      <c r="C30" s="572"/>
      <c r="D30" s="572"/>
      <c r="E30" s="572"/>
      <c r="F30" s="572"/>
      <c r="N30" s="47"/>
      <c r="O30" s="47"/>
      <c r="P30" s="47"/>
      <c r="Q30" s="32"/>
    </row>
    <row r="31" spans="1:52" ht="15" hidden="1" customHeight="1" x14ac:dyDescent="0.4">
      <c r="A31" s="98" t="s">
        <v>15</v>
      </c>
      <c r="B31" s="572" t="s">
        <v>11</v>
      </c>
      <c r="C31" s="572"/>
      <c r="D31" s="572"/>
      <c r="E31" s="572"/>
      <c r="F31" s="572"/>
      <c r="N31" s="47"/>
      <c r="O31" s="47"/>
      <c r="P31" s="47"/>
      <c r="Q31" s="32"/>
    </row>
    <row r="32" spans="1:52" ht="15" customHeight="1" x14ac:dyDescent="0.4">
      <c r="A32" s="207"/>
      <c r="B32" s="208"/>
      <c r="C32" s="208"/>
      <c r="D32" s="208"/>
      <c r="E32" s="208"/>
      <c r="F32" s="208"/>
      <c r="N32" s="47"/>
      <c r="O32" s="47"/>
      <c r="P32" s="47"/>
      <c r="Q32" s="32"/>
    </row>
    <row r="33" spans="1:17" ht="29.25" customHeight="1" x14ac:dyDescent="0.25">
      <c r="A33" s="551" t="s">
        <v>268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32"/>
    </row>
    <row r="34" spans="1:17" ht="29.25" customHeight="1" x14ac:dyDescent="0.25">
      <c r="A34" s="552" t="s">
        <v>92</v>
      </c>
      <c r="B34" s="552"/>
      <c r="C34" s="552"/>
      <c r="D34" s="552"/>
      <c r="E34" s="552"/>
      <c r="F34" s="552"/>
      <c r="G34" s="553" t="s">
        <v>378</v>
      </c>
      <c r="H34" s="553"/>
      <c r="I34" s="553"/>
      <c r="J34" s="553"/>
      <c r="K34" s="553"/>
      <c r="L34" s="553"/>
      <c r="M34" s="553"/>
      <c r="N34" s="553"/>
      <c r="O34" s="553"/>
      <c r="P34" s="553"/>
      <c r="Q34" s="32"/>
    </row>
    <row r="35" spans="1:17" ht="29.25" customHeight="1" x14ac:dyDescent="0.25">
      <c r="A35" s="552" t="s">
        <v>95</v>
      </c>
      <c r="B35" s="552"/>
      <c r="C35" s="552"/>
      <c r="D35" s="552"/>
      <c r="E35" s="552"/>
      <c r="F35" s="552"/>
      <c r="G35" s="553" t="s">
        <v>414</v>
      </c>
      <c r="H35" s="553"/>
      <c r="I35" s="553"/>
      <c r="J35" s="553"/>
      <c r="K35" s="553"/>
      <c r="L35" s="553"/>
      <c r="M35" s="553"/>
      <c r="N35" s="553"/>
      <c r="O35" s="553"/>
      <c r="P35" s="553"/>
      <c r="Q35" s="32"/>
    </row>
    <row r="36" spans="1:17" ht="29.25" customHeight="1" x14ac:dyDescent="0.25">
      <c r="A36" s="552" t="s">
        <v>357</v>
      </c>
      <c r="B36" s="552"/>
      <c r="C36" s="552"/>
      <c r="D36" s="552"/>
      <c r="E36" s="552"/>
      <c r="F36" s="552"/>
      <c r="G36" s="553" t="s">
        <v>415</v>
      </c>
      <c r="H36" s="553"/>
      <c r="I36" s="553"/>
      <c r="J36" s="553"/>
      <c r="K36" s="553"/>
      <c r="L36" s="553"/>
      <c r="M36" s="553"/>
      <c r="N36" s="553"/>
      <c r="O36" s="553"/>
      <c r="P36" s="553"/>
      <c r="Q36" s="32"/>
    </row>
    <row r="37" spans="1:17" ht="29.25" customHeight="1" x14ac:dyDescent="0.25">
      <c r="A37" s="560" t="s">
        <v>270</v>
      </c>
      <c r="B37" s="561"/>
      <c r="C37" s="561"/>
      <c r="D37" s="561"/>
      <c r="E37" s="561"/>
      <c r="F37" s="562"/>
      <c r="G37" s="553" t="s">
        <v>412</v>
      </c>
      <c r="H37" s="553"/>
      <c r="I37" s="553"/>
      <c r="J37" s="553"/>
      <c r="K37" s="553"/>
      <c r="L37" s="553"/>
      <c r="M37" s="553"/>
      <c r="N37" s="553"/>
      <c r="O37" s="553"/>
      <c r="P37" s="553"/>
      <c r="Q37" s="32"/>
    </row>
    <row r="38" spans="1:17" ht="29.25" customHeight="1" x14ac:dyDescent="0.25">
      <c r="A38" s="563" t="s">
        <v>96</v>
      </c>
      <c r="B38" s="564"/>
      <c r="C38" s="564"/>
      <c r="D38" s="564"/>
      <c r="E38" s="564"/>
      <c r="F38" s="565"/>
      <c r="G38" s="557" t="s">
        <v>580</v>
      </c>
      <c r="H38" s="558"/>
      <c r="I38" s="558"/>
      <c r="J38" s="558"/>
      <c r="K38" s="558"/>
      <c r="L38" s="558"/>
      <c r="M38" s="558"/>
      <c r="N38" s="558"/>
      <c r="O38" s="558"/>
      <c r="P38" s="559"/>
      <c r="Q38" s="32"/>
    </row>
    <row r="39" spans="1:17" ht="29.25" customHeight="1" x14ac:dyDescent="0.25">
      <c r="A39" s="552" t="s">
        <v>110</v>
      </c>
      <c r="B39" s="552"/>
      <c r="C39" s="552"/>
      <c r="D39" s="552"/>
      <c r="E39" s="552"/>
      <c r="F39" s="552"/>
      <c r="G39" s="553" t="s">
        <v>391</v>
      </c>
      <c r="H39" s="553"/>
      <c r="I39" s="553"/>
      <c r="J39" s="553"/>
      <c r="K39" s="553"/>
      <c r="L39" s="553"/>
      <c r="M39" s="553"/>
      <c r="N39" s="553"/>
      <c r="O39" s="553"/>
      <c r="P39" s="553"/>
      <c r="Q39" s="32"/>
    </row>
    <row r="40" spans="1:17" ht="29.25" customHeight="1" x14ac:dyDescent="0.25">
      <c r="A40" s="552" t="s">
        <v>97</v>
      </c>
      <c r="B40" s="552"/>
      <c r="C40" s="552"/>
      <c r="D40" s="552"/>
      <c r="E40" s="552"/>
      <c r="F40" s="552"/>
      <c r="G40" s="553" t="s">
        <v>47</v>
      </c>
      <c r="H40" s="553"/>
      <c r="I40" s="553"/>
      <c r="J40" s="553"/>
      <c r="K40" s="553"/>
      <c r="L40" s="553"/>
      <c r="M40" s="553"/>
      <c r="N40" s="553"/>
      <c r="O40" s="553"/>
      <c r="P40" s="553"/>
      <c r="Q40" s="32"/>
    </row>
    <row r="41" spans="1:17" ht="29.25" customHeight="1" x14ac:dyDescent="0.25">
      <c r="A41" s="560" t="s">
        <v>341</v>
      </c>
      <c r="B41" s="561"/>
      <c r="C41" s="561"/>
      <c r="D41" s="561"/>
      <c r="E41" s="561"/>
      <c r="F41" s="562"/>
      <c r="G41" s="553" t="s">
        <v>412</v>
      </c>
      <c r="H41" s="553"/>
      <c r="I41" s="553"/>
      <c r="J41" s="553"/>
      <c r="K41" s="553"/>
      <c r="L41" s="553"/>
      <c r="M41" s="553"/>
      <c r="N41" s="553"/>
      <c r="O41" s="553"/>
      <c r="P41" s="553"/>
      <c r="Q41" s="32"/>
    </row>
    <row r="42" spans="1:17" ht="29.25" customHeight="1" x14ac:dyDescent="0.25">
      <c r="A42" s="566" t="s">
        <v>111</v>
      </c>
      <c r="B42" s="566"/>
      <c r="C42" s="566"/>
      <c r="D42" s="566"/>
      <c r="E42" s="566"/>
      <c r="F42" s="566"/>
      <c r="G42" s="568" t="s">
        <v>404</v>
      </c>
      <c r="H42" s="568"/>
      <c r="I42" s="568"/>
      <c r="J42" s="568"/>
      <c r="K42" s="568"/>
      <c r="L42" s="568"/>
      <c r="M42" s="568"/>
      <c r="N42" s="568"/>
      <c r="O42" s="568"/>
      <c r="P42" s="568"/>
      <c r="Q42" s="32"/>
    </row>
    <row r="43" spans="1:17" ht="24" customHeight="1" x14ac:dyDescent="0.25">
      <c r="A43" s="567"/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32"/>
    </row>
    <row r="44" spans="1:17" ht="38.25" customHeight="1" x14ac:dyDescent="0.25">
      <c r="A44" s="549" t="s">
        <v>112</v>
      </c>
      <c r="B44" s="547" t="s">
        <v>113</v>
      </c>
      <c r="C44" s="550"/>
      <c r="D44" s="550"/>
      <c r="E44" s="550"/>
      <c r="F44" s="547" t="s">
        <v>1</v>
      </c>
      <c r="G44" s="548"/>
      <c r="H44" s="549" t="s">
        <v>114</v>
      </c>
      <c r="I44" s="549"/>
      <c r="J44" s="549" t="s">
        <v>7</v>
      </c>
      <c r="K44" s="549"/>
      <c r="L44" s="549" t="s">
        <v>115</v>
      </c>
      <c r="M44" s="544" t="s">
        <v>274</v>
      </c>
      <c r="N44" s="547" t="s">
        <v>104</v>
      </c>
      <c r="O44" s="548"/>
      <c r="P44" s="549" t="s">
        <v>4</v>
      </c>
      <c r="Q44" s="32"/>
    </row>
    <row r="45" spans="1:17" ht="38.25" customHeight="1" x14ac:dyDescent="0.25">
      <c r="A45" s="549"/>
      <c r="B45" s="547" t="s">
        <v>116</v>
      </c>
      <c r="C45" s="550"/>
      <c r="D45" s="548"/>
      <c r="E45" s="549" t="s">
        <v>101</v>
      </c>
      <c r="F45" s="549" t="s">
        <v>2</v>
      </c>
      <c r="G45" s="549" t="s">
        <v>3</v>
      </c>
      <c r="H45" s="549" t="s">
        <v>272</v>
      </c>
      <c r="I45" s="549" t="s">
        <v>273</v>
      </c>
      <c r="J45" s="549" t="s">
        <v>100</v>
      </c>
      <c r="K45" s="549" t="s">
        <v>118</v>
      </c>
      <c r="L45" s="549"/>
      <c r="M45" s="545"/>
      <c r="N45" s="544" t="s">
        <v>57</v>
      </c>
      <c r="O45" s="544" t="s">
        <v>105</v>
      </c>
      <c r="P45" s="549"/>
      <c r="Q45" s="32"/>
    </row>
    <row r="46" spans="1:17" ht="38.25" customHeight="1" x14ac:dyDescent="0.25">
      <c r="A46" s="549"/>
      <c r="B46" s="209" t="s">
        <v>352</v>
      </c>
      <c r="C46" s="210" t="s">
        <v>351</v>
      </c>
      <c r="D46" s="211" t="s">
        <v>271</v>
      </c>
      <c r="E46" s="549"/>
      <c r="F46" s="549"/>
      <c r="G46" s="549"/>
      <c r="H46" s="549"/>
      <c r="I46" s="549"/>
      <c r="J46" s="549"/>
      <c r="K46" s="549"/>
      <c r="L46" s="549"/>
      <c r="M46" s="546"/>
      <c r="N46" s="546"/>
      <c r="O46" s="546"/>
      <c r="P46" s="549"/>
      <c r="Q46" s="32"/>
    </row>
    <row r="47" spans="1:17" ht="203.25" customHeight="1" x14ac:dyDescent="0.25">
      <c r="A47" s="92">
        <v>1</v>
      </c>
      <c r="B47" s="82" t="s">
        <v>416</v>
      </c>
      <c r="C47" s="82" t="s">
        <v>530</v>
      </c>
      <c r="D47" s="206" t="s">
        <v>311</v>
      </c>
      <c r="E47" s="82" t="s">
        <v>419</v>
      </c>
      <c r="F47" s="83">
        <v>43831</v>
      </c>
      <c r="G47" s="83">
        <v>44196</v>
      </c>
      <c r="H47" s="263">
        <v>12000</v>
      </c>
      <c r="I47" s="264">
        <v>10880</v>
      </c>
      <c r="J47" s="94">
        <f>I47-H47</f>
        <v>-1120</v>
      </c>
      <c r="K47" s="84">
        <f>IFERROR(J47/H47*100,0)</f>
        <v>-9.3333333333333339</v>
      </c>
      <c r="L47" s="84">
        <f>IFERROR(I47/$I$51*100,0)</f>
        <v>33.373209410754271</v>
      </c>
      <c r="M47" s="84"/>
      <c r="N47" s="213"/>
      <c r="O47" s="114">
        <f t="shared" ref="O47:O50" si="3">IFERROR(N47/I47*100,)</f>
        <v>0</v>
      </c>
      <c r="P47" s="92" t="s">
        <v>414</v>
      </c>
      <c r="Q47" s="583"/>
    </row>
    <row r="48" spans="1:17" ht="124.5" customHeight="1" x14ac:dyDescent="0.25">
      <c r="A48" s="92">
        <v>2</v>
      </c>
      <c r="B48" s="82" t="s">
        <v>417</v>
      </c>
      <c r="C48" s="82" t="s">
        <v>531</v>
      </c>
      <c r="D48" s="206" t="s">
        <v>311</v>
      </c>
      <c r="E48" s="82" t="s">
        <v>420</v>
      </c>
      <c r="F48" s="83">
        <v>43831</v>
      </c>
      <c r="G48" s="83">
        <v>44196</v>
      </c>
      <c r="H48" s="263">
        <v>12000</v>
      </c>
      <c r="I48" s="264">
        <v>9600</v>
      </c>
      <c r="J48" s="94">
        <f t="shared" ref="J48:J49" si="4">I48-H48</f>
        <v>-2400</v>
      </c>
      <c r="K48" s="84">
        <f t="shared" ref="K48:K51" si="5">IFERROR(J48/H48*100,0)</f>
        <v>-20</v>
      </c>
      <c r="L48" s="84">
        <f t="shared" ref="L48:L51" si="6">IFERROR(I48/$I$51*100,0)</f>
        <v>29.446949480077301</v>
      </c>
      <c r="M48" s="84"/>
      <c r="N48" s="213"/>
      <c r="O48" s="114">
        <f t="shared" ref="O48" si="7">IFERROR(N48/I48*100,)</f>
        <v>0</v>
      </c>
      <c r="P48" s="92" t="s">
        <v>414</v>
      </c>
      <c r="Q48" s="583"/>
    </row>
    <row r="49" spans="1:18" ht="124.5" customHeight="1" x14ac:dyDescent="0.25">
      <c r="A49" s="92">
        <v>3</v>
      </c>
      <c r="B49" s="82" t="s">
        <v>418</v>
      </c>
      <c r="C49" s="223" t="s">
        <v>649</v>
      </c>
      <c r="D49" s="82" t="s">
        <v>313</v>
      </c>
      <c r="E49" s="206" t="s">
        <v>421</v>
      </c>
      <c r="F49" s="83">
        <v>43831</v>
      </c>
      <c r="G49" s="83">
        <v>44196</v>
      </c>
      <c r="H49" s="263">
        <v>9000</v>
      </c>
      <c r="I49" s="264">
        <v>12121</v>
      </c>
      <c r="J49" s="94">
        <f t="shared" si="4"/>
        <v>3121</v>
      </c>
      <c r="K49" s="84">
        <f t="shared" si="5"/>
        <v>34.677777777777777</v>
      </c>
      <c r="L49" s="84">
        <f t="shared" si="6"/>
        <v>37.179841109168436</v>
      </c>
      <c r="M49" s="84"/>
      <c r="N49" s="213"/>
      <c r="O49" s="114">
        <f t="shared" ref="O49" si="8">IFERROR(N49/I49*100,)</f>
        <v>0</v>
      </c>
      <c r="P49" s="92" t="s">
        <v>414</v>
      </c>
      <c r="Q49" s="583"/>
    </row>
    <row r="50" spans="1:18" ht="231" customHeight="1" x14ac:dyDescent="0.25">
      <c r="A50" s="92">
        <v>4</v>
      </c>
      <c r="B50" s="82" t="s">
        <v>424</v>
      </c>
      <c r="C50" s="82" t="s">
        <v>650</v>
      </c>
      <c r="D50" s="206" t="s">
        <v>311</v>
      </c>
      <c r="E50" s="206" t="s">
        <v>578</v>
      </c>
      <c r="F50" s="83">
        <v>43831</v>
      </c>
      <c r="G50" s="83">
        <v>44196</v>
      </c>
      <c r="H50" s="263">
        <v>0</v>
      </c>
      <c r="I50" s="264">
        <v>0</v>
      </c>
      <c r="J50" s="94">
        <f>I50-H50</f>
        <v>0</v>
      </c>
      <c r="K50" s="84">
        <f t="shared" si="5"/>
        <v>0</v>
      </c>
      <c r="L50" s="84">
        <f t="shared" si="6"/>
        <v>0</v>
      </c>
      <c r="M50" s="84"/>
      <c r="N50" s="213"/>
      <c r="O50" s="114">
        <f t="shared" si="3"/>
        <v>0</v>
      </c>
      <c r="P50" s="92" t="s">
        <v>414</v>
      </c>
      <c r="Q50" s="583"/>
    </row>
    <row r="51" spans="1:18" ht="24" customHeight="1" x14ac:dyDescent="0.4">
      <c r="A51" s="534" t="s">
        <v>0</v>
      </c>
      <c r="B51" s="535"/>
      <c r="C51" s="535"/>
      <c r="D51" s="535"/>
      <c r="E51" s="535"/>
      <c r="F51" s="535"/>
      <c r="G51" s="536"/>
      <c r="H51" s="261">
        <f>SUM(H47:H50)</f>
        <v>33000</v>
      </c>
      <c r="I51" s="261">
        <f>SUM(I47:I50)</f>
        <v>32601</v>
      </c>
      <c r="J51" s="94">
        <f>I51-H51</f>
        <v>-399</v>
      </c>
      <c r="K51" s="84">
        <f t="shared" si="5"/>
        <v>-1.2090909090909092</v>
      </c>
      <c r="L51" s="84">
        <f t="shared" si="6"/>
        <v>100</v>
      </c>
      <c r="M51" s="113"/>
      <c r="N51" s="111">
        <f>SUM(N47:N50)</f>
        <v>0</v>
      </c>
      <c r="O51" s="96">
        <f>IFERROR(N51/I51*100,)</f>
        <v>0</v>
      </c>
      <c r="P51" s="96"/>
      <c r="Q51" s="32"/>
    </row>
    <row r="52" spans="1:18" ht="30" customHeight="1" x14ac:dyDescent="0.25">
      <c r="A52" s="1"/>
      <c r="B52" s="1"/>
      <c r="C52" s="1"/>
      <c r="D52" s="1"/>
      <c r="E52" s="1"/>
      <c r="F52" s="1"/>
      <c r="G52" s="1"/>
      <c r="H52" s="262">
        <f>'Quadro Geral'!I11</f>
        <v>33000</v>
      </c>
      <c r="I52" s="1"/>
      <c r="J52" s="1"/>
      <c r="K52" s="1"/>
      <c r="L52" s="1"/>
      <c r="M52" s="1"/>
      <c r="N52" s="1"/>
      <c r="O52" s="1"/>
      <c r="P52" s="1"/>
      <c r="Q52" s="32"/>
    </row>
    <row r="53" spans="1:18" ht="24" customHeight="1" x14ac:dyDescent="0.4">
      <c r="A53" s="537" t="s">
        <v>77</v>
      </c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32"/>
    </row>
    <row r="54" spans="1:18" ht="24" customHeight="1" x14ac:dyDescent="0.25">
      <c r="A54" s="538" t="s">
        <v>356</v>
      </c>
      <c r="B54" s="539"/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40"/>
      <c r="Q54" s="32"/>
    </row>
    <row r="55" spans="1:18" ht="76.5" customHeight="1" x14ac:dyDescent="0.4">
      <c r="A55" s="541"/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3"/>
      <c r="Q55" s="32"/>
    </row>
    <row r="56" spans="1:18" ht="24" customHeight="1" x14ac:dyDescent="0.4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32"/>
    </row>
    <row r="57" spans="1:18" ht="30" customHeight="1" x14ac:dyDescent="0.25">
      <c r="A57" s="551" t="s">
        <v>268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32"/>
      <c r="R57" s="32"/>
    </row>
    <row r="58" spans="1:18" ht="30" customHeight="1" x14ac:dyDescent="0.25">
      <c r="A58" s="552" t="s">
        <v>92</v>
      </c>
      <c r="B58" s="552"/>
      <c r="C58" s="552"/>
      <c r="D58" s="552"/>
      <c r="E58" s="552"/>
      <c r="F58" s="552"/>
      <c r="G58" s="553" t="s">
        <v>429</v>
      </c>
      <c r="H58" s="553"/>
      <c r="I58" s="553"/>
      <c r="J58" s="553"/>
      <c r="K58" s="553"/>
      <c r="L58" s="553"/>
      <c r="M58" s="553"/>
      <c r="N58" s="553"/>
      <c r="O58" s="553"/>
      <c r="P58" s="553"/>
      <c r="Q58" s="32"/>
      <c r="R58" s="32"/>
    </row>
    <row r="59" spans="1:18" ht="30" customHeight="1" x14ac:dyDescent="0.25">
      <c r="A59" s="552" t="s">
        <v>95</v>
      </c>
      <c r="B59" s="552"/>
      <c r="C59" s="552"/>
      <c r="D59" s="552"/>
      <c r="E59" s="552"/>
      <c r="F59" s="552"/>
      <c r="G59" s="553" t="s">
        <v>430</v>
      </c>
      <c r="H59" s="553"/>
      <c r="I59" s="553"/>
      <c r="J59" s="553"/>
      <c r="K59" s="553"/>
      <c r="L59" s="553"/>
      <c r="M59" s="553"/>
      <c r="N59" s="553"/>
      <c r="O59" s="553"/>
      <c r="P59" s="553"/>
      <c r="Q59" s="32"/>
      <c r="R59" s="32"/>
    </row>
    <row r="60" spans="1:18" ht="30" customHeight="1" x14ac:dyDescent="0.25">
      <c r="A60" s="552" t="s">
        <v>357</v>
      </c>
      <c r="B60" s="552"/>
      <c r="C60" s="552"/>
      <c r="D60" s="552"/>
      <c r="E60" s="552"/>
      <c r="F60" s="552"/>
      <c r="G60" s="215" t="s">
        <v>415</v>
      </c>
      <c r="H60" s="216"/>
      <c r="I60" s="216"/>
      <c r="J60" s="216"/>
      <c r="K60" s="216"/>
      <c r="L60" s="216"/>
      <c r="M60" s="216"/>
      <c r="N60" s="216"/>
      <c r="O60" s="216"/>
      <c r="P60" s="217"/>
      <c r="Q60" s="32"/>
      <c r="R60" s="32"/>
    </row>
    <row r="61" spans="1:18" ht="30" customHeight="1" x14ac:dyDescent="0.25">
      <c r="A61" s="560" t="s">
        <v>270</v>
      </c>
      <c r="B61" s="561"/>
      <c r="C61" s="561"/>
      <c r="D61" s="561"/>
      <c r="E61" s="561"/>
      <c r="F61" s="562"/>
      <c r="G61" s="553" t="s">
        <v>412</v>
      </c>
      <c r="H61" s="553"/>
      <c r="I61" s="553"/>
      <c r="J61" s="553"/>
      <c r="K61" s="553"/>
      <c r="L61" s="553"/>
      <c r="M61" s="553"/>
      <c r="N61" s="553"/>
      <c r="O61" s="553"/>
      <c r="P61" s="553"/>
      <c r="Q61" s="32"/>
      <c r="R61" s="32"/>
    </row>
    <row r="62" spans="1:18" ht="30" customHeight="1" x14ac:dyDescent="0.25">
      <c r="A62" s="563" t="s">
        <v>96</v>
      </c>
      <c r="B62" s="564"/>
      <c r="C62" s="564"/>
      <c r="D62" s="564"/>
      <c r="E62" s="564"/>
      <c r="F62" s="565"/>
      <c r="G62" s="557" t="s">
        <v>581</v>
      </c>
      <c r="H62" s="558"/>
      <c r="I62" s="558"/>
      <c r="J62" s="558"/>
      <c r="K62" s="558"/>
      <c r="L62" s="558"/>
      <c r="M62" s="558"/>
      <c r="N62" s="558"/>
      <c r="O62" s="558"/>
      <c r="P62" s="559"/>
      <c r="Q62" s="32"/>
      <c r="R62" s="32"/>
    </row>
    <row r="63" spans="1:18" ht="30" customHeight="1" x14ac:dyDescent="0.25">
      <c r="A63" s="552" t="s">
        <v>110</v>
      </c>
      <c r="B63" s="552"/>
      <c r="C63" s="552"/>
      <c r="D63" s="552"/>
      <c r="E63" s="552"/>
      <c r="F63" s="552"/>
      <c r="G63" s="554" t="s">
        <v>349</v>
      </c>
      <c r="H63" s="555"/>
      <c r="I63" s="555"/>
      <c r="J63" s="555"/>
      <c r="K63" s="555"/>
      <c r="L63" s="555"/>
      <c r="M63" s="555"/>
      <c r="N63" s="555"/>
      <c r="O63" s="555"/>
      <c r="P63" s="556"/>
      <c r="Q63" s="32"/>
    </row>
    <row r="64" spans="1:18" ht="30" customHeight="1" x14ac:dyDescent="0.25">
      <c r="A64" s="552" t="s">
        <v>97</v>
      </c>
      <c r="B64" s="552"/>
      <c r="C64" s="552"/>
      <c r="D64" s="552"/>
      <c r="E64" s="552"/>
      <c r="F64" s="552"/>
      <c r="G64" s="553" t="s">
        <v>45</v>
      </c>
      <c r="H64" s="553"/>
      <c r="I64" s="553"/>
      <c r="J64" s="553"/>
      <c r="K64" s="553"/>
      <c r="L64" s="553"/>
      <c r="M64" s="553"/>
      <c r="N64" s="553"/>
      <c r="O64" s="553"/>
      <c r="P64" s="553"/>
      <c r="Q64" s="32"/>
    </row>
    <row r="65" spans="1:18" ht="30" customHeight="1" x14ac:dyDescent="0.25">
      <c r="A65" s="560" t="s">
        <v>341</v>
      </c>
      <c r="B65" s="561"/>
      <c r="C65" s="561"/>
      <c r="D65" s="561"/>
      <c r="E65" s="561"/>
      <c r="F65" s="562"/>
      <c r="G65" s="580" t="s">
        <v>412</v>
      </c>
      <c r="H65" s="581"/>
      <c r="I65" s="581"/>
      <c r="J65" s="581"/>
      <c r="K65" s="581"/>
      <c r="L65" s="581"/>
      <c r="M65" s="581"/>
      <c r="N65" s="581"/>
      <c r="O65" s="581"/>
      <c r="P65" s="582"/>
      <c r="Q65" s="32"/>
    </row>
    <row r="66" spans="1:18" ht="30" customHeight="1" x14ac:dyDescent="0.25">
      <c r="A66" s="566" t="s">
        <v>111</v>
      </c>
      <c r="B66" s="566"/>
      <c r="C66" s="566"/>
      <c r="D66" s="566"/>
      <c r="E66" s="566"/>
      <c r="F66" s="566"/>
      <c r="G66" s="568" t="s">
        <v>676</v>
      </c>
      <c r="H66" s="568"/>
      <c r="I66" s="568"/>
      <c r="J66" s="568"/>
      <c r="K66" s="568"/>
      <c r="L66" s="568"/>
      <c r="M66" s="568"/>
      <c r="N66" s="568"/>
      <c r="O66" s="568"/>
      <c r="P66" s="568"/>
      <c r="Q66" s="32"/>
      <c r="R66" s="32"/>
    </row>
    <row r="67" spans="1:18" ht="24" customHeight="1" x14ac:dyDescent="0.25">
      <c r="A67" s="567"/>
      <c r="B67" s="567"/>
      <c r="C67" s="567"/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32"/>
      <c r="R67" s="32"/>
    </row>
    <row r="68" spans="1:18" ht="60" customHeight="1" x14ac:dyDescent="0.25">
      <c r="A68" s="549" t="s">
        <v>112</v>
      </c>
      <c r="B68" s="547" t="s">
        <v>113</v>
      </c>
      <c r="C68" s="550"/>
      <c r="D68" s="550"/>
      <c r="E68" s="550"/>
      <c r="F68" s="547" t="s">
        <v>1</v>
      </c>
      <c r="G68" s="548"/>
      <c r="H68" s="549" t="s">
        <v>114</v>
      </c>
      <c r="I68" s="549"/>
      <c r="J68" s="549" t="s">
        <v>7</v>
      </c>
      <c r="K68" s="549"/>
      <c r="L68" s="549" t="s">
        <v>115</v>
      </c>
      <c r="M68" s="544" t="s">
        <v>274</v>
      </c>
      <c r="N68" s="547" t="s">
        <v>104</v>
      </c>
      <c r="O68" s="548"/>
      <c r="P68" s="549" t="s">
        <v>4</v>
      </c>
    </row>
    <row r="69" spans="1:18" ht="60" customHeight="1" x14ac:dyDescent="0.25">
      <c r="A69" s="549"/>
      <c r="B69" s="547" t="s">
        <v>116</v>
      </c>
      <c r="C69" s="550"/>
      <c r="D69" s="548"/>
      <c r="E69" s="549" t="s">
        <v>101</v>
      </c>
      <c r="F69" s="549" t="s">
        <v>2</v>
      </c>
      <c r="G69" s="549" t="s">
        <v>3</v>
      </c>
      <c r="H69" s="549" t="s">
        <v>272</v>
      </c>
      <c r="I69" s="549" t="s">
        <v>273</v>
      </c>
      <c r="J69" s="549" t="s">
        <v>100</v>
      </c>
      <c r="K69" s="549" t="s">
        <v>118</v>
      </c>
      <c r="L69" s="549"/>
      <c r="M69" s="545"/>
      <c r="N69" s="544" t="s">
        <v>57</v>
      </c>
      <c r="O69" s="544" t="s">
        <v>105</v>
      </c>
      <c r="P69" s="549"/>
    </row>
    <row r="70" spans="1:18" ht="60" customHeight="1" x14ac:dyDescent="0.25">
      <c r="A70" s="549"/>
      <c r="B70" s="209" t="s">
        <v>352</v>
      </c>
      <c r="C70" s="210" t="s">
        <v>351</v>
      </c>
      <c r="D70" s="211" t="s">
        <v>271</v>
      </c>
      <c r="E70" s="549"/>
      <c r="F70" s="549"/>
      <c r="G70" s="549"/>
      <c r="H70" s="549"/>
      <c r="I70" s="549"/>
      <c r="J70" s="549"/>
      <c r="K70" s="549"/>
      <c r="L70" s="549"/>
      <c r="M70" s="546"/>
      <c r="N70" s="546"/>
      <c r="O70" s="546"/>
      <c r="P70" s="549"/>
    </row>
    <row r="71" spans="1:18" ht="150" customHeight="1" x14ac:dyDescent="0.25">
      <c r="A71" s="92">
        <v>1</v>
      </c>
      <c r="B71" s="82" t="s">
        <v>426</v>
      </c>
      <c r="C71" s="82" t="s">
        <v>533</v>
      </c>
      <c r="D71" s="82" t="s">
        <v>296</v>
      </c>
      <c r="E71" s="82" t="s">
        <v>419</v>
      </c>
      <c r="F71" s="83">
        <v>43831</v>
      </c>
      <c r="G71" s="83">
        <v>44196</v>
      </c>
      <c r="H71" s="263">
        <v>3000</v>
      </c>
      <c r="I71" s="264">
        <v>8160</v>
      </c>
      <c r="J71" s="94">
        <f t="shared" ref="J71:J75" si="9">I71-H71</f>
        <v>5160</v>
      </c>
      <c r="K71" s="84">
        <f t="shared" ref="K71:K75" si="10">IFERROR(J71/H71*100,0)</f>
        <v>172</v>
      </c>
      <c r="L71" s="84">
        <f>IFERROR(I71/$I$76*100,0)</f>
        <v>32.64</v>
      </c>
      <c r="M71" s="84"/>
      <c r="N71" s="213"/>
      <c r="O71" s="114">
        <f t="shared" ref="O71:O75" si="11">IFERROR(N71/I71*100,)</f>
        <v>0</v>
      </c>
      <c r="P71" s="92" t="s">
        <v>430</v>
      </c>
      <c r="Q71" s="583"/>
    </row>
    <row r="72" spans="1:18" ht="150" customHeight="1" x14ac:dyDescent="0.25">
      <c r="A72" s="92">
        <v>2</v>
      </c>
      <c r="B72" s="82" t="s">
        <v>427</v>
      </c>
      <c r="C72" s="82" t="s">
        <v>534</v>
      </c>
      <c r="D72" s="82" t="s">
        <v>296</v>
      </c>
      <c r="E72" s="82" t="s">
        <v>420</v>
      </c>
      <c r="F72" s="83">
        <v>43831</v>
      </c>
      <c r="G72" s="83">
        <v>44196</v>
      </c>
      <c r="H72" s="263">
        <v>3000</v>
      </c>
      <c r="I72" s="264">
        <v>9600</v>
      </c>
      <c r="J72" s="94">
        <f t="shared" si="9"/>
        <v>6600</v>
      </c>
      <c r="K72" s="84">
        <f t="shared" si="10"/>
        <v>220.00000000000003</v>
      </c>
      <c r="L72" s="84">
        <f>IFERROR(I72/$I$76*100,0)</f>
        <v>38.4</v>
      </c>
      <c r="M72" s="84"/>
      <c r="N72" s="213"/>
      <c r="O72" s="114">
        <f t="shared" si="11"/>
        <v>0</v>
      </c>
      <c r="P72" s="92" t="s">
        <v>430</v>
      </c>
      <c r="Q72" s="583"/>
    </row>
    <row r="73" spans="1:18" ht="197.25" customHeight="1" x14ac:dyDescent="0.25">
      <c r="A73" s="92">
        <v>3</v>
      </c>
      <c r="B73" s="82" t="s">
        <v>428</v>
      </c>
      <c r="C73" s="82" t="s">
        <v>651</v>
      </c>
      <c r="D73" s="82" t="s">
        <v>296</v>
      </c>
      <c r="E73" s="206" t="s">
        <v>425</v>
      </c>
      <c r="F73" s="83">
        <v>43831</v>
      </c>
      <c r="G73" s="83">
        <v>44196</v>
      </c>
      <c r="H73" s="263">
        <v>0</v>
      </c>
      <c r="I73" s="264">
        <v>0</v>
      </c>
      <c r="J73" s="94">
        <f t="shared" si="9"/>
        <v>0</v>
      </c>
      <c r="K73" s="84">
        <f t="shared" si="10"/>
        <v>0</v>
      </c>
      <c r="L73" s="84">
        <f>IFERROR(I73/$I$76*100,0)</f>
        <v>0</v>
      </c>
      <c r="M73" s="84"/>
      <c r="N73" s="213"/>
      <c r="O73" s="114">
        <f t="shared" si="11"/>
        <v>0</v>
      </c>
      <c r="P73" s="92" t="s">
        <v>430</v>
      </c>
      <c r="Q73" s="583"/>
    </row>
    <row r="74" spans="1:18" ht="197.25" customHeight="1" x14ac:dyDescent="0.25">
      <c r="A74" s="224">
        <v>4</v>
      </c>
      <c r="B74" s="82" t="s">
        <v>673</v>
      </c>
      <c r="C74" s="82" t="s">
        <v>674</v>
      </c>
      <c r="D74" s="82" t="s">
        <v>294</v>
      </c>
      <c r="E74" s="206" t="s">
        <v>421</v>
      </c>
      <c r="F74" s="83">
        <v>43831</v>
      </c>
      <c r="G74" s="83">
        <v>44196</v>
      </c>
      <c r="H74" s="263">
        <v>0</v>
      </c>
      <c r="I74" s="264">
        <v>7240</v>
      </c>
      <c r="J74" s="94">
        <f t="shared" si="9"/>
        <v>7240</v>
      </c>
      <c r="K74" s="84">
        <f t="shared" si="10"/>
        <v>0</v>
      </c>
      <c r="L74" s="84">
        <f>IFERROR(I74/$I$76*100,0)</f>
        <v>28.96</v>
      </c>
      <c r="M74" s="84"/>
      <c r="N74" s="213"/>
      <c r="O74" s="114">
        <f t="shared" si="11"/>
        <v>0</v>
      </c>
      <c r="P74" s="92" t="s">
        <v>430</v>
      </c>
      <c r="Q74" s="583"/>
    </row>
    <row r="75" spans="1:18" ht="197.25" customHeight="1" x14ac:dyDescent="0.25">
      <c r="A75" s="224">
        <v>5</v>
      </c>
      <c r="B75" s="82" t="s">
        <v>657</v>
      </c>
      <c r="C75" s="82" t="s">
        <v>659</v>
      </c>
      <c r="D75" s="82" t="s">
        <v>294</v>
      </c>
      <c r="E75" s="206" t="s">
        <v>658</v>
      </c>
      <c r="F75" s="83">
        <v>43831</v>
      </c>
      <c r="G75" s="83">
        <v>44196</v>
      </c>
      <c r="H75" s="263">
        <v>0</v>
      </c>
      <c r="I75" s="264">
        <v>0</v>
      </c>
      <c r="J75" s="94">
        <f t="shared" si="9"/>
        <v>0</v>
      </c>
      <c r="K75" s="84">
        <f t="shared" si="10"/>
        <v>0</v>
      </c>
      <c r="L75" s="84">
        <f t="shared" ref="L75" si="12">IFERROR(I75/$I$76*100,0)</f>
        <v>0</v>
      </c>
      <c r="M75" s="84"/>
      <c r="N75" s="213"/>
      <c r="O75" s="114">
        <f t="shared" si="11"/>
        <v>0</v>
      </c>
      <c r="P75" s="92" t="s">
        <v>430</v>
      </c>
      <c r="Q75" s="583"/>
    </row>
    <row r="76" spans="1:18" ht="60" customHeight="1" x14ac:dyDescent="0.4">
      <c r="A76" s="534" t="s">
        <v>0</v>
      </c>
      <c r="B76" s="535"/>
      <c r="C76" s="535"/>
      <c r="D76" s="535"/>
      <c r="E76" s="535"/>
      <c r="F76" s="535"/>
      <c r="G76" s="536"/>
      <c r="H76" s="261">
        <f>SUM(H71:H75)</f>
        <v>6000</v>
      </c>
      <c r="I76" s="261">
        <f>SUM(I71:I75)</f>
        <v>25000</v>
      </c>
      <c r="J76" s="112">
        <f>I76-H76</f>
        <v>19000</v>
      </c>
      <c r="K76" s="113">
        <f>IFERROR(J76/H76*100,0)</f>
        <v>316.66666666666663</v>
      </c>
      <c r="L76" s="84">
        <f>IFERROR(I76/$I$76*100,0)</f>
        <v>100</v>
      </c>
      <c r="M76" s="113"/>
      <c r="N76" s="111">
        <f>SUM(N71:N73)</f>
        <v>0</v>
      </c>
      <c r="O76" s="96">
        <f>IFERROR(N76/I76*100,)</f>
        <v>0</v>
      </c>
      <c r="P76" s="96"/>
    </row>
    <row r="77" spans="1:18" ht="35.25" customHeight="1" x14ac:dyDescent="0.4">
      <c r="A77" s="1"/>
      <c r="B77" s="1"/>
      <c r="C77" s="1"/>
      <c r="D77" s="1"/>
      <c r="E77" s="1"/>
      <c r="F77" s="1"/>
      <c r="G77" s="1"/>
      <c r="H77" s="266">
        <f>'Quadro Geral'!I12</f>
        <v>6000</v>
      </c>
      <c r="I77" s="1"/>
      <c r="J77" s="1"/>
      <c r="K77" s="1"/>
      <c r="L77" s="1"/>
      <c r="M77" s="1"/>
      <c r="N77" s="1"/>
      <c r="O77" s="1"/>
      <c r="P77" s="1"/>
    </row>
    <row r="78" spans="1:18" ht="35.25" customHeight="1" x14ac:dyDescent="0.4">
      <c r="A78" s="537" t="s">
        <v>77</v>
      </c>
      <c r="B78" s="537"/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</row>
    <row r="79" spans="1:18" ht="60" customHeight="1" x14ac:dyDescent="0.25">
      <c r="A79" s="538" t="s">
        <v>356</v>
      </c>
      <c r="B79" s="539"/>
      <c r="C79" s="539"/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40"/>
    </row>
    <row r="80" spans="1:18" ht="60" customHeight="1" x14ac:dyDescent="0.4">
      <c r="A80" s="541"/>
      <c r="B80" s="542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543"/>
    </row>
    <row r="81" spans="1:19" ht="24" customHeight="1" x14ac:dyDescent="0.4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9" ht="14.25" customHeight="1" x14ac:dyDescent="0.4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9" ht="15" customHeight="1" x14ac:dyDescent="0.4">
      <c r="A83" s="207"/>
      <c r="B83" s="208"/>
      <c r="C83" s="208"/>
      <c r="D83" s="208"/>
      <c r="E83" s="208"/>
      <c r="F83" s="208"/>
      <c r="N83" s="47"/>
      <c r="O83" s="47"/>
      <c r="P83" s="47"/>
    </row>
    <row r="84" spans="1:19" ht="30" customHeight="1" x14ac:dyDescent="0.25">
      <c r="A84" s="551" t="s">
        <v>268</v>
      </c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</row>
    <row r="85" spans="1:19" ht="30" customHeight="1" x14ac:dyDescent="0.25">
      <c r="A85" s="552" t="s">
        <v>92</v>
      </c>
      <c r="B85" s="552"/>
      <c r="C85" s="552"/>
      <c r="D85" s="552"/>
      <c r="E85" s="552"/>
      <c r="F85" s="552"/>
      <c r="G85" s="553" t="s">
        <v>368</v>
      </c>
      <c r="H85" s="553"/>
      <c r="I85" s="553"/>
      <c r="J85" s="553"/>
      <c r="K85" s="553"/>
      <c r="L85" s="553"/>
      <c r="M85" s="553"/>
      <c r="N85" s="553"/>
      <c r="O85" s="553"/>
      <c r="P85" s="553"/>
      <c r="Q85" s="32"/>
    </row>
    <row r="86" spans="1:19" ht="30" customHeight="1" x14ac:dyDescent="0.25">
      <c r="A86" s="552" t="s">
        <v>95</v>
      </c>
      <c r="B86" s="552"/>
      <c r="C86" s="552"/>
      <c r="D86" s="552"/>
      <c r="E86" s="552"/>
      <c r="F86" s="552"/>
      <c r="G86" s="553" t="s">
        <v>422</v>
      </c>
      <c r="H86" s="553"/>
      <c r="I86" s="553"/>
      <c r="J86" s="553"/>
      <c r="K86" s="553"/>
      <c r="L86" s="553"/>
      <c r="M86" s="553"/>
      <c r="N86" s="553"/>
      <c r="O86" s="553"/>
      <c r="P86" s="553"/>
      <c r="Q86" s="32"/>
    </row>
    <row r="87" spans="1:19" ht="30" customHeight="1" x14ac:dyDescent="0.25">
      <c r="A87" s="552" t="s">
        <v>357</v>
      </c>
      <c r="B87" s="552"/>
      <c r="C87" s="552"/>
      <c r="D87" s="552"/>
      <c r="E87" s="552"/>
      <c r="F87" s="552"/>
      <c r="G87" s="553" t="s">
        <v>415</v>
      </c>
      <c r="H87" s="553"/>
      <c r="I87" s="553"/>
      <c r="J87" s="553"/>
      <c r="K87" s="553"/>
      <c r="L87" s="553"/>
      <c r="M87" s="553"/>
      <c r="N87" s="553"/>
      <c r="O87" s="553"/>
      <c r="P87" s="553"/>
      <c r="Q87" s="32"/>
    </row>
    <row r="88" spans="1:19" ht="30" customHeight="1" x14ac:dyDescent="0.25">
      <c r="A88" s="560" t="s">
        <v>270</v>
      </c>
      <c r="B88" s="561"/>
      <c r="C88" s="561"/>
      <c r="D88" s="561"/>
      <c r="E88" s="561"/>
      <c r="F88" s="562"/>
      <c r="G88" s="553" t="s">
        <v>412</v>
      </c>
      <c r="H88" s="553"/>
      <c r="I88" s="553"/>
      <c r="J88" s="553"/>
      <c r="K88" s="553"/>
      <c r="L88" s="553"/>
      <c r="M88" s="553"/>
      <c r="N88" s="553"/>
      <c r="O88" s="553"/>
      <c r="P88" s="553"/>
      <c r="Q88" s="32"/>
    </row>
    <row r="89" spans="1:19" ht="30" customHeight="1" x14ac:dyDescent="0.25">
      <c r="A89" s="563" t="s">
        <v>96</v>
      </c>
      <c r="B89" s="564"/>
      <c r="C89" s="564"/>
      <c r="D89" s="564"/>
      <c r="E89" s="564"/>
      <c r="F89" s="565"/>
      <c r="G89" s="577" t="s">
        <v>582</v>
      </c>
      <c r="H89" s="578"/>
      <c r="I89" s="578"/>
      <c r="J89" s="578"/>
      <c r="K89" s="578"/>
      <c r="L89" s="578"/>
      <c r="M89" s="578"/>
      <c r="N89" s="578"/>
      <c r="O89" s="578"/>
      <c r="P89" s="579"/>
      <c r="Q89" s="32"/>
    </row>
    <row r="90" spans="1:19" ht="30" customHeight="1" x14ac:dyDescent="0.25">
      <c r="A90" s="552" t="s">
        <v>110</v>
      </c>
      <c r="B90" s="552"/>
      <c r="C90" s="552"/>
      <c r="D90" s="552"/>
      <c r="E90" s="552"/>
      <c r="F90" s="552"/>
      <c r="G90" s="553" t="s">
        <v>423</v>
      </c>
      <c r="H90" s="553"/>
      <c r="I90" s="553"/>
      <c r="J90" s="553"/>
      <c r="K90" s="553"/>
      <c r="L90" s="553"/>
      <c r="M90" s="553"/>
      <c r="N90" s="553"/>
      <c r="O90" s="553"/>
      <c r="P90" s="553"/>
      <c r="Q90" s="32"/>
      <c r="R90" s="526"/>
      <c r="S90" s="526"/>
    </row>
    <row r="91" spans="1:19" ht="30" customHeight="1" x14ac:dyDescent="0.25">
      <c r="A91" s="552" t="s">
        <v>97</v>
      </c>
      <c r="B91" s="552"/>
      <c r="C91" s="552"/>
      <c r="D91" s="552"/>
      <c r="E91" s="552"/>
      <c r="F91" s="552"/>
      <c r="G91" s="553" t="s">
        <v>49</v>
      </c>
      <c r="H91" s="553"/>
      <c r="I91" s="553"/>
      <c r="J91" s="553"/>
      <c r="K91" s="553"/>
      <c r="L91" s="553"/>
      <c r="M91" s="553"/>
      <c r="N91" s="553"/>
      <c r="O91" s="553"/>
      <c r="P91" s="553"/>
      <c r="Q91" s="32"/>
      <c r="R91" s="526"/>
      <c r="S91" s="526"/>
    </row>
    <row r="92" spans="1:19" ht="30" customHeight="1" x14ac:dyDescent="0.25">
      <c r="A92" s="560" t="s">
        <v>341</v>
      </c>
      <c r="B92" s="561"/>
      <c r="C92" s="561"/>
      <c r="D92" s="561"/>
      <c r="E92" s="561"/>
      <c r="F92" s="562"/>
      <c r="G92" s="553" t="s">
        <v>412</v>
      </c>
      <c r="H92" s="553"/>
      <c r="I92" s="553"/>
      <c r="J92" s="553"/>
      <c r="K92" s="553"/>
      <c r="L92" s="553"/>
      <c r="M92" s="553"/>
      <c r="N92" s="553"/>
      <c r="O92" s="553"/>
      <c r="P92" s="553"/>
      <c r="Q92" s="32"/>
    </row>
    <row r="93" spans="1:19" ht="30" customHeight="1" x14ac:dyDescent="0.25">
      <c r="A93" s="566" t="s">
        <v>111</v>
      </c>
      <c r="B93" s="566"/>
      <c r="C93" s="566"/>
      <c r="D93" s="566"/>
      <c r="E93" s="566"/>
      <c r="F93" s="566"/>
      <c r="G93" s="568" t="s">
        <v>403</v>
      </c>
      <c r="H93" s="568"/>
      <c r="I93" s="568"/>
      <c r="J93" s="568"/>
      <c r="K93" s="568"/>
      <c r="L93" s="568"/>
      <c r="M93" s="568"/>
      <c r="N93" s="568"/>
      <c r="O93" s="568"/>
      <c r="P93" s="568"/>
      <c r="Q93" s="32"/>
    </row>
    <row r="94" spans="1:19" ht="15" customHeight="1" x14ac:dyDescent="0.25">
      <c r="A94" s="567"/>
      <c r="B94" s="567"/>
      <c r="C94" s="567"/>
      <c r="D94" s="567"/>
      <c r="E94" s="567"/>
      <c r="F94" s="567"/>
      <c r="G94" s="567"/>
      <c r="H94" s="567"/>
      <c r="I94" s="567"/>
      <c r="J94" s="567"/>
      <c r="K94" s="567"/>
      <c r="L94" s="567"/>
      <c r="M94" s="567"/>
      <c r="N94" s="567"/>
      <c r="O94" s="567"/>
      <c r="P94" s="567"/>
    </row>
    <row r="95" spans="1:19" ht="37.5" customHeight="1" x14ac:dyDescent="0.25">
      <c r="A95" s="549" t="s">
        <v>112</v>
      </c>
      <c r="B95" s="547" t="s">
        <v>113</v>
      </c>
      <c r="C95" s="550"/>
      <c r="D95" s="550"/>
      <c r="E95" s="550"/>
      <c r="F95" s="547" t="s">
        <v>1</v>
      </c>
      <c r="G95" s="548"/>
      <c r="H95" s="549" t="s">
        <v>114</v>
      </c>
      <c r="I95" s="549"/>
      <c r="J95" s="549" t="s">
        <v>7</v>
      </c>
      <c r="K95" s="549"/>
      <c r="L95" s="549" t="s">
        <v>115</v>
      </c>
      <c r="M95" s="544" t="s">
        <v>274</v>
      </c>
      <c r="N95" s="547" t="s">
        <v>104</v>
      </c>
      <c r="O95" s="548"/>
      <c r="P95" s="549" t="s">
        <v>4</v>
      </c>
    </row>
    <row r="96" spans="1:19" ht="60" customHeight="1" x14ac:dyDescent="0.25">
      <c r="A96" s="549"/>
      <c r="B96" s="547" t="s">
        <v>116</v>
      </c>
      <c r="C96" s="550"/>
      <c r="D96" s="548"/>
      <c r="E96" s="549" t="s">
        <v>101</v>
      </c>
      <c r="F96" s="549" t="s">
        <v>2</v>
      </c>
      <c r="G96" s="549" t="s">
        <v>3</v>
      </c>
      <c r="H96" s="549" t="s">
        <v>272</v>
      </c>
      <c r="I96" s="549" t="s">
        <v>273</v>
      </c>
      <c r="J96" s="549" t="s">
        <v>100</v>
      </c>
      <c r="K96" s="549" t="s">
        <v>118</v>
      </c>
      <c r="L96" s="549"/>
      <c r="M96" s="545"/>
      <c r="N96" s="544" t="s">
        <v>57</v>
      </c>
      <c r="O96" s="544" t="s">
        <v>105</v>
      </c>
      <c r="P96" s="549"/>
    </row>
    <row r="97" spans="1:17" ht="67.5" customHeight="1" x14ac:dyDescent="0.25">
      <c r="A97" s="549"/>
      <c r="B97" s="209" t="s">
        <v>352</v>
      </c>
      <c r="C97" s="210" t="s">
        <v>351</v>
      </c>
      <c r="D97" s="211" t="s">
        <v>271</v>
      </c>
      <c r="E97" s="549"/>
      <c r="F97" s="549"/>
      <c r="G97" s="549"/>
      <c r="H97" s="549"/>
      <c r="I97" s="549"/>
      <c r="J97" s="549"/>
      <c r="K97" s="549"/>
      <c r="L97" s="549"/>
      <c r="M97" s="546"/>
      <c r="N97" s="546"/>
      <c r="O97" s="546"/>
      <c r="P97" s="549"/>
    </row>
    <row r="98" spans="1:17" ht="141" customHeight="1" x14ac:dyDescent="0.25">
      <c r="A98" s="92">
        <v>1</v>
      </c>
      <c r="B98" s="82" t="s">
        <v>426</v>
      </c>
      <c r="C98" s="82" t="s">
        <v>535</v>
      </c>
      <c r="D98" s="82" t="s">
        <v>344</v>
      </c>
      <c r="E98" s="82" t="s">
        <v>419</v>
      </c>
      <c r="F98" s="83">
        <v>43831</v>
      </c>
      <c r="G98" s="83">
        <v>44196</v>
      </c>
      <c r="H98" s="263">
        <v>6000</v>
      </c>
      <c r="I98" s="264">
        <v>8160</v>
      </c>
      <c r="J98" s="94">
        <f t="shared" ref="J98:J100" si="13">I98-H98</f>
        <v>2160</v>
      </c>
      <c r="K98" s="84">
        <f>IFERROR(J98/H98*100,0)</f>
        <v>36</v>
      </c>
      <c r="L98" s="84">
        <f>IFERROR(I98/$I$101*100,0)</f>
        <v>53.125</v>
      </c>
      <c r="M98" s="84"/>
      <c r="N98" s="213"/>
      <c r="O98" s="114">
        <f t="shared" ref="O98:O100" si="14">IFERROR(N98/I98*100,)</f>
        <v>0</v>
      </c>
      <c r="P98" s="92" t="s">
        <v>422</v>
      </c>
      <c r="Q98" s="583"/>
    </row>
    <row r="99" spans="1:17" ht="141" customHeight="1" x14ac:dyDescent="0.25">
      <c r="A99" s="92">
        <v>2</v>
      </c>
      <c r="B99" s="82" t="s">
        <v>427</v>
      </c>
      <c r="C99" s="82" t="s">
        <v>536</v>
      </c>
      <c r="D99" s="82" t="s">
        <v>344</v>
      </c>
      <c r="E99" s="82" t="s">
        <v>420</v>
      </c>
      <c r="F99" s="83">
        <v>43831</v>
      </c>
      <c r="G99" s="83">
        <v>44196</v>
      </c>
      <c r="H99" s="263">
        <v>6000</v>
      </c>
      <c r="I99" s="264">
        <v>7200</v>
      </c>
      <c r="J99" s="94">
        <f t="shared" si="13"/>
        <v>1200</v>
      </c>
      <c r="K99" s="84">
        <f t="shared" ref="K99:K100" si="15">IFERROR(J99/H99*100,0)</f>
        <v>20</v>
      </c>
      <c r="L99" s="84">
        <f t="shared" ref="L99:L101" si="16">IFERROR(I99/$I$101*100,0)</f>
        <v>46.875</v>
      </c>
      <c r="M99" s="84"/>
      <c r="N99" s="213"/>
      <c r="O99" s="114">
        <f t="shared" si="14"/>
        <v>0</v>
      </c>
      <c r="P99" s="92" t="s">
        <v>422</v>
      </c>
      <c r="Q99" s="583"/>
    </row>
    <row r="100" spans="1:17" ht="222" customHeight="1" x14ac:dyDescent="0.25">
      <c r="A100" s="92">
        <v>3</v>
      </c>
      <c r="B100" s="82" t="s">
        <v>579</v>
      </c>
      <c r="C100" s="82" t="s">
        <v>652</v>
      </c>
      <c r="D100" s="82" t="s">
        <v>344</v>
      </c>
      <c r="E100" s="206" t="s">
        <v>425</v>
      </c>
      <c r="F100" s="83">
        <v>43831</v>
      </c>
      <c r="G100" s="83">
        <v>44196</v>
      </c>
      <c r="H100" s="263">
        <v>0</v>
      </c>
      <c r="I100" s="264">
        <v>0</v>
      </c>
      <c r="J100" s="94">
        <f t="shared" si="13"/>
        <v>0</v>
      </c>
      <c r="K100" s="84">
        <f t="shared" si="15"/>
        <v>0</v>
      </c>
      <c r="L100" s="84">
        <f t="shared" si="16"/>
        <v>0</v>
      </c>
      <c r="M100" s="84"/>
      <c r="N100" s="213"/>
      <c r="O100" s="114">
        <f t="shared" si="14"/>
        <v>0</v>
      </c>
      <c r="P100" s="92" t="s">
        <v>422</v>
      </c>
      <c r="Q100" s="583"/>
    </row>
    <row r="101" spans="1:17" ht="56.25" customHeight="1" x14ac:dyDescent="0.4">
      <c r="A101" s="534" t="s">
        <v>0</v>
      </c>
      <c r="B101" s="535"/>
      <c r="C101" s="535"/>
      <c r="D101" s="535"/>
      <c r="E101" s="535"/>
      <c r="F101" s="535"/>
      <c r="G101" s="536"/>
      <c r="H101" s="261">
        <f>SUM(H98:H100)</f>
        <v>12000</v>
      </c>
      <c r="I101" s="261">
        <f>SUM(I98:I100)</f>
        <v>15360</v>
      </c>
      <c r="J101" s="112">
        <f>I101-H101</f>
        <v>3360</v>
      </c>
      <c r="K101" s="84">
        <f>IFERROR(J101/H101*100,0)</f>
        <v>28.000000000000004</v>
      </c>
      <c r="L101" s="84">
        <f t="shared" si="16"/>
        <v>100</v>
      </c>
      <c r="M101" s="113"/>
      <c r="N101" s="111">
        <f>SUM(N98:N100)</f>
        <v>0</v>
      </c>
      <c r="O101" s="96">
        <f>IFERROR(N101/I101*100,)</f>
        <v>0</v>
      </c>
      <c r="P101" s="96"/>
      <c r="Q101" s="583"/>
    </row>
    <row r="102" spans="1:17" ht="56.25" customHeight="1" x14ac:dyDescent="0.4">
      <c r="A102" s="1"/>
      <c r="B102" s="1"/>
      <c r="C102" s="1"/>
      <c r="D102" s="1"/>
      <c r="E102" s="1"/>
      <c r="F102" s="1"/>
      <c r="G102" s="1"/>
      <c r="H102" s="266">
        <f>'Quadro Geral'!I13</f>
        <v>12000</v>
      </c>
      <c r="I102" s="1"/>
      <c r="J102" s="1"/>
      <c r="K102" s="1"/>
      <c r="L102" s="1"/>
      <c r="M102" s="1"/>
      <c r="N102" s="1"/>
      <c r="O102" s="1"/>
      <c r="P102" s="1"/>
    </row>
    <row r="103" spans="1:17" ht="56.25" customHeight="1" x14ac:dyDescent="0.4">
      <c r="A103" s="537" t="s">
        <v>77</v>
      </c>
      <c r="B103" s="537"/>
      <c r="C103" s="537"/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</row>
    <row r="104" spans="1:17" ht="56.25" customHeight="1" x14ac:dyDescent="0.25">
      <c r="A104" s="538" t="s">
        <v>356</v>
      </c>
      <c r="B104" s="539"/>
      <c r="C104" s="539"/>
      <c r="D104" s="539"/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40"/>
    </row>
    <row r="105" spans="1:17" ht="56.25" customHeight="1" x14ac:dyDescent="0.4">
      <c r="A105" s="541"/>
      <c r="B105" s="542"/>
      <c r="C105" s="542"/>
      <c r="D105" s="542"/>
      <c r="E105" s="542"/>
      <c r="F105" s="542"/>
      <c r="G105" s="542"/>
      <c r="H105" s="542"/>
      <c r="I105" s="542"/>
      <c r="J105" s="542"/>
      <c r="K105" s="542"/>
      <c r="L105" s="542"/>
      <c r="M105" s="542"/>
      <c r="N105" s="542"/>
      <c r="O105" s="542"/>
      <c r="P105" s="543"/>
    </row>
    <row r="106" spans="1:17" ht="15" customHeight="1" x14ac:dyDescent="0.4">
      <c r="A106" s="207"/>
      <c r="B106" s="208"/>
      <c r="C106" s="208"/>
      <c r="D106" s="208"/>
      <c r="E106" s="208"/>
      <c r="F106" s="208"/>
      <c r="N106" s="47"/>
      <c r="O106" s="47"/>
      <c r="P106" s="47"/>
    </row>
    <row r="107" spans="1:17" ht="30" customHeight="1" x14ac:dyDescent="0.25">
      <c r="A107" s="551" t="s">
        <v>268</v>
      </c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</row>
    <row r="108" spans="1:17" ht="30" customHeight="1" x14ac:dyDescent="0.25">
      <c r="A108" s="552" t="s">
        <v>92</v>
      </c>
      <c r="B108" s="552"/>
      <c r="C108" s="552"/>
      <c r="D108" s="552"/>
      <c r="E108" s="552"/>
      <c r="F108" s="552"/>
      <c r="G108" s="554" t="s">
        <v>367</v>
      </c>
      <c r="H108" s="555"/>
      <c r="I108" s="555"/>
      <c r="J108" s="555"/>
      <c r="K108" s="555"/>
      <c r="L108" s="555"/>
      <c r="M108" s="555"/>
      <c r="N108" s="555"/>
      <c r="O108" s="555"/>
      <c r="P108" s="556"/>
      <c r="Q108" s="32"/>
    </row>
    <row r="109" spans="1:17" ht="30" customHeight="1" x14ac:dyDescent="0.25">
      <c r="A109" s="552" t="s">
        <v>95</v>
      </c>
      <c r="B109" s="552"/>
      <c r="C109" s="552"/>
      <c r="D109" s="552"/>
      <c r="E109" s="552"/>
      <c r="F109" s="552"/>
      <c r="G109" s="553" t="s">
        <v>409</v>
      </c>
      <c r="H109" s="553"/>
      <c r="I109" s="553"/>
      <c r="J109" s="553"/>
      <c r="K109" s="553"/>
      <c r="L109" s="553"/>
      <c r="M109" s="553"/>
      <c r="N109" s="553"/>
      <c r="O109" s="553"/>
      <c r="P109" s="553"/>
      <c r="Q109" s="32"/>
    </row>
    <row r="110" spans="1:17" ht="30" customHeight="1" x14ac:dyDescent="0.25">
      <c r="A110" s="552" t="s">
        <v>357</v>
      </c>
      <c r="B110" s="552"/>
      <c r="C110" s="552"/>
      <c r="D110" s="552"/>
      <c r="E110" s="552"/>
      <c r="F110" s="552"/>
      <c r="G110" s="553" t="s">
        <v>415</v>
      </c>
      <c r="H110" s="553"/>
      <c r="I110" s="553"/>
      <c r="J110" s="553"/>
      <c r="K110" s="553"/>
      <c r="L110" s="553"/>
      <c r="M110" s="553"/>
      <c r="N110" s="553"/>
      <c r="O110" s="553"/>
      <c r="P110" s="553"/>
      <c r="Q110" s="32"/>
    </row>
    <row r="111" spans="1:17" ht="30" customHeight="1" x14ac:dyDescent="0.25">
      <c r="A111" s="560" t="s">
        <v>270</v>
      </c>
      <c r="B111" s="561"/>
      <c r="C111" s="561"/>
      <c r="D111" s="561"/>
      <c r="E111" s="561"/>
      <c r="F111" s="562"/>
      <c r="G111" s="554" t="s">
        <v>412</v>
      </c>
      <c r="H111" s="555"/>
      <c r="I111" s="555"/>
      <c r="J111" s="555"/>
      <c r="K111" s="555"/>
      <c r="L111" s="555"/>
      <c r="M111" s="555"/>
      <c r="N111" s="555"/>
      <c r="O111" s="555"/>
      <c r="P111" s="556"/>
      <c r="Q111" s="32"/>
    </row>
    <row r="112" spans="1:17" ht="30" customHeight="1" x14ac:dyDescent="0.25">
      <c r="A112" s="563" t="s">
        <v>96</v>
      </c>
      <c r="B112" s="564"/>
      <c r="C112" s="564"/>
      <c r="D112" s="564"/>
      <c r="E112" s="564"/>
      <c r="F112" s="565"/>
      <c r="G112" s="557" t="s">
        <v>583</v>
      </c>
      <c r="H112" s="558"/>
      <c r="I112" s="558"/>
      <c r="J112" s="558"/>
      <c r="K112" s="558"/>
      <c r="L112" s="558"/>
      <c r="M112" s="558"/>
      <c r="N112" s="558"/>
      <c r="O112" s="558"/>
      <c r="P112" s="559"/>
      <c r="Q112" s="32"/>
    </row>
    <row r="113" spans="1:17" ht="30" customHeight="1" x14ac:dyDescent="0.25">
      <c r="A113" s="552" t="s">
        <v>110</v>
      </c>
      <c r="B113" s="552"/>
      <c r="C113" s="552"/>
      <c r="D113" s="552"/>
      <c r="E113" s="552"/>
      <c r="F113" s="552"/>
      <c r="G113" s="553" t="s">
        <v>389</v>
      </c>
      <c r="H113" s="553"/>
      <c r="I113" s="553"/>
      <c r="J113" s="553"/>
      <c r="K113" s="553"/>
      <c r="L113" s="553"/>
      <c r="M113" s="553"/>
      <c r="N113" s="553"/>
      <c r="O113" s="553"/>
      <c r="P113" s="553"/>
      <c r="Q113" s="32"/>
    </row>
    <row r="114" spans="1:17" ht="30" customHeight="1" x14ac:dyDescent="0.25">
      <c r="A114" s="552" t="s">
        <v>97</v>
      </c>
      <c r="B114" s="552"/>
      <c r="C114" s="552"/>
      <c r="D114" s="552"/>
      <c r="E114" s="552"/>
      <c r="F114" s="552"/>
      <c r="G114" s="553" t="s">
        <v>432</v>
      </c>
      <c r="H114" s="553"/>
      <c r="I114" s="553"/>
      <c r="J114" s="553"/>
      <c r="K114" s="553"/>
      <c r="L114" s="553"/>
      <c r="M114" s="553"/>
      <c r="N114" s="553"/>
      <c r="O114" s="553"/>
      <c r="P114" s="553"/>
      <c r="Q114" s="32"/>
    </row>
    <row r="115" spans="1:17" ht="30" customHeight="1" x14ac:dyDescent="0.25">
      <c r="A115" s="560" t="s">
        <v>341</v>
      </c>
      <c r="B115" s="561"/>
      <c r="C115" s="561"/>
      <c r="D115" s="561"/>
      <c r="E115" s="561"/>
      <c r="F115" s="562"/>
      <c r="G115" s="553" t="s">
        <v>412</v>
      </c>
      <c r="H115" s="553"/>
      <c r="I115" s="553"/>
      <c r="J115" s="553"/>
      <c r="K115" s="553"/>
      <c r="L115" s="553"/>
      <c r="M115" s="553"/>
      <c r="N115" s="553"/>
      <c r="O115" s="553"/>
      <c r="P115" s="553"/>
      <c r="Q115" s="32"/>
    </row>
    <row r="116" spans="1:17" ht="30" customHeight="1" x14ac:dyDescent="0.25">
      <c r="A116" s="566" t="s">
        <v>111</v>
      </c>
      <c r="B116" s="566"/>
      <c r="C116" s="566"/>
      <c r="D116" s="566"/>
      <c r="E116" s="566"/>
      <c r="F116" s="566"/>
      <c r="G116" s="568" t="s">
        <v>402</v>
      </c>
      <c r="H116" s="568"/>
      <c r="I116" s="568"/>
      <c r="J116" s="568"/>
      <c r="K116" s="568"/>
      <c r="L116" s="568"/>
      <c r="M116" s="568"/>
      <c r="N116" s="568"/>
      <c r="O116" s="568"/>
      <c r="P116" s="568"/>
      <c r="Q116" s="32"/>
    </row>
    <row r="117" spans="1:17" ht="15" customHeight="1" x14ac:dyDescent="0.25">
      <c r="A117" s="567"/>
      <c r="B117" s="567"/>
      <c r="C117" s="567"/>
      <c r="D117" s="567"/>
      <c r="E117" s="567"/>
      <c r="F117" s="567"/>
      <c r="G117" s="567"/>
      <c r="H117" s="567"/>
      <c r="I117" s="567"/>
      <c r="J117" s="567"/>
      <c r="K117" s="567"/>
      <c r="L117" s="567"/>
      <c r="M117" s="567"/>
      <c r="N117" s="567"/>
      <c r="O117" s="567"/>
      <c r="P117" s="567"/>
    </row>
    <row r="118" spans="1:17" ht="37.5" customHeight="1" x14ac:dyDescent="0.25">
      <c r="A118" s="549" t="s">
        <v>112</v>
      </c>
      <c r="B118" s="547" t="s">
        <v>113</v>
      </c>
      <c r="C118" s="550"/>
      <c r="D118" s="550"/>
      <c r="E118" s="550"/>
      <c r="F118" s="547" t="s">
        <v>1</v>
      </c>
      <c r="G118" s="548"/>
      <c r="H118" s="549" t="s">
        <v>114</v>
      </c>
      <c r="I118" s="549"/>
      <c r="J118" s="549" t="s">
        <v>7</v>
      </c>
      <c r="K118" s="549"/>
      <c r="L118" s="549" t="s">
        <v>115</v>
      </c>
      <c r="M118" s="544" t="s">
        <v>274</v>
      </c>
      <c r="N118" s="547" t="s">
        <v>104</v>
      </c>
      <c r="O118" s="548"/>
      <c r="P118" s="549" t="s">
        <v>4</v>
      </c>
    </row>
    <row r="119" spans="1:17" ht="52.5" customHeight="1" x14ac:dyDescent="0.25">
      <c r="A119" s="549"/>
      <c r="B119" s="547" t="s">
        <v>116</v>
      </c>
      <c r="C119" s="550"/>
      <c r="D119" s="548"/>
      <c r="E119" s="549" t="s">
        <v>101</v>
      </c>
      <c r="F119" s="549" t="s">
        <v>2</v>
      </c>
      <c r="G119" s="549" t="s">
        <v>3</v>
      </c>
      <c r="H119" s="549" t="s">
        <v>272</v>
      </c>
      <c r="I119" s="549" t="s">
        <v>273</v>
      </c>
      <c r="J119" s="549" t="s">
        <v>100</v>
      </c>
      <c r="K119" s="549" t="s">
        <v>118</v>
      </c>
      <c r="L119" s="549"/>
      <c r="M119" s="545"/>
      <c r="N119" s="544" t="s">
        <v>57</v>
      </c>
      <c r="O119" s="544" t="s">
        <v>105</v>
      </c>
      <c r="P119" s="549"/>
    </row>
    <row r="120" spans="1:17" ht="84.75" customHeight="1" x14ac:dyDescent="0.25">
      <c r="A120" s="549"/>
      <c r="B120" s="209" t="s">
        <v>352</v>
      </c>
      <c r="C120" s="210" t="s">
        <v>351</v>
      </c>
      <c r="D120" s="211" t="s">
        <v>271</v>
      </c>
      <c r="E120" s="549"/>
      <c r="F120" s="549"/>
      <c r="G120" s="549"/>
      <c r="H120" s="549"/>
      <c r="I120" s="549"/>
      <c r="J120" s="549"/>
      <c r="K120" s="549"/>
      <c r="L120" s="549"/>
      <c r="M120" s="546"/>
      <c r="N120" s="546"/>
      <c r="O120" s="546"/>
      <c r="P120" s="549"/>
    </row>
    <row r="121" spans="1:17" ht="189.75" customHeight="1" x14ac:dyDescent="0.25">
      <c r="A121" s="92">
        <v>1</v>
      </c>
      <c r="B121" s="82" t="s">
        <v>545</v>
      </c>
      <c r="C121" s="82" t="s">
        <v>570</v>
      </c>
      <c r="D121" s="82" t="s">
        <v>344</v>
      </c>
      <c r="E121" s="82" t="s">
        <v>419</v>
      </c>
      <c r="F121" s="83">
        <v>43831</v>
      </c>
      <c r="G121" s="83">
        <v>44196</v>
      </c>
      <c r="H121" s="263">
        <v>15000</v>
      </c>
      <c r="I121" s="264">
        <v>16320</v>
      </c>
      <c r="J121" s="94">
        <f t="shared" ref="J121:J124" si="17">I121-H121</f>
        <v>1320</v>
      </c>
      <c r="K121" s="84">
        <f t="shared" ref="K121:K124" si="18">IFERROR(J121/H121*100,0)</f>
        <v>8.7999999999999989</v>
      </c>
      <c r="L121" s="84">
        <f>IFERROR(I121/$I$125*100,0)</f>
        <v>36.138175376439321</v>
      </c>
      <c r="M121" s="84"/>
      <c r="N121" s="213"/>
      <c r="O121" s="114">
        <f t="shared" ref="O121:O124" si="19">IFERROR(N121/I121*100,)</f>
        <v>0</v>
      </c>
      <c r="P121" s="92" t="s">
        <v>413</v>
      </c>
      <c r="Q121" s="583"/>
    </row>
    <row r="122" spans="1:17" ht="189.75" customHeight="1" x14ac:dyDescent="0.25">
      <c r="A122" s="92">
        <v>2</v>
      </c>
      <c r="B122" s="82" t="s">
        <v>546</v>
      </c>
      <c r="C122" s="82" t="s">
        <v>584</v>
      </c>
      <c r="D122" s="82" t="s">
        <v>344</v>
      </c>
      <c r="E122" s="82" t="s">
        <v>420</v>
      </c>
      <c r="F122" s="83">
        <v>43831</v>
      </c>
      <c r="G122" s="83">
        <v>44196</v>
      </c>
      <c r="H122" s="263">
        <v>15000</v>
      </c>
      <c r="I122" s="264">
        <v>14400</v>
      </c>
      <c r="J122" s="94">
        <f t="shared" ref="J122" si="20">I122-H122</f>
        <v>-600</v>
      </c>
      <c r="K122" s="84">
        <f t="shared" ref="K122" si="21">IFERROR(J122/H122*100,0)</f>
        <v>-4</v>
      </c>
      <c r="L122" s="84">
        <f t="shared" ref="L122:L125" si="22">IFERROR(I122/$I$125*100,0)</f>
        <v>31.886625332152345</v>
      </c>
      <c r="M122" s="84"/>
      <c r="N122" s="213"/>
      <c r="O122" s="114">
        <f t="shared" ref="O122" si="23">IFERROR(N122/I122*100,)</f>
        <v>0</v>
      </c>
      <c r="P122" s="92" t="s">
        <v>413</v>
      </c>
      <c r="Q122" s="583"/>
    </row>
    <row r="123" spans="1:17" ht="189.75" customHeight="1" x14ac:dyDescent="0.25">
      <c r="A123" s="92">
        <v>3</v>
      </c>
      <c r="B123" s="82" t="s">
        <v>431</v>
      </c>
      <c r="C123" s="82" t="s">
        <v>585</v>
      </c>
      <c r="D123" s="82" t="s">
        <v>344</v>
      </c>
      <c r="E123" s="82" t="s">
        <v>421</v>
      </c>
      <c r="F123" s="83">
        <v>43831</v>
      </c>
      <c r="G123" s="83">
        <v>44196</v>
      </c>
      <c r="H123" s="263">
        <v>17280</v>
      </c>
      <c r="I123" s="264">
        <v>14440</v>
      </c>
      <c r="J123" s="94">
        <f t="shared" ref="J123" si="24">I123-H123</f>
        <v>-2840</v>
      </c>
      <c r="K123" s="84">
        <f t="shared" ref="K123" si="25">IFERROR(J123/H123*100,0)</f>
        <v>-16.435185185185187</v>
      </c>
      <c r="L123" s="84">
        <f t="shared" si="22"/>
        <v>31.975199291408323</v>
      </c>
      <c r="M123" s="84"/>
      <c r="N123" s="213">
        <f>I123</f>
        <v>14440</v>
      </c>
      <c r="O123" s="114">
        <f t="shared" ref="O123" si="26">IFERROR(N123/I123*100,)</f>
        <v>100</v>
      </c>
      <c r="P123" s="92" t="s">
        <v>413</v>
      </c>
      <c r="Q123" s="583"/>
    </row>
    <row r="124" spans="1:17" ht="189.75" customHeight="1" x14ac:dyDescent="0.25">
      <c r="A124" s="92">
        <v>4</v>
      </c>
      <c r="B124" s="82" t="s">
        <v>543</v>
      </c>
      <c r="C124" s="82" t="s">
        <v>653</v>
      </c>
      <c r="D124" s="82" t="s">
        <v>344</v>
      </c>
      <c r="E124" s="206" t="s">
        <v>586</v>
      </c>
      <c r="F124" s="83">
        <v>43831</v>
      </c>
      <c r="G124" s="83">
        <v>44196</v>
      </c>
      <c r="H124" s="263">
        <v>0</v>
      </c>
      <c r="I124" s="264">
        <v>0</v>
      </c>
      <c r="J124" s="94">
        <f t="shared" si="17"/>
        <v>0</v>
      </c>
      <c r="K124" s="84">
        <f t="shared" si="18"/>
        <v>0</v>
      </c>
      <c r="L124" s="84">
        <f t="shared" si="22"/>
        <v>0</v>
      </c>
      <c r="M124" s="84"/>
      <c r="N124" s="213"/>
      <c r="O124" s="114">
        <f t="shared" si="19"/>
        <v>0</v>
      </c>
      <c r="P124" s="92" t="s">
        <v>409</v>
      </c>
      <c r="Q124" s="583"/>
    </row>
    <row r="125" spans="1:17" ht="63.75" customHeight="1" x14ac:dyDescent="0.4">
      <c r="A125" s="534" t="s">
        <v>0</v>
      </c>
      <c r="B125" s="535"/>
      <c r="C125" s="535"/>
      <c r="D125" s="535"/>
      <c r="E125" s="535"/>
      <c r="F125" s="535"/>
      <c r="G125" s="536"/>
      <c r="H125" s="261">
        <f>SUM(H121:H124)</f>
        <v>47280</v>
      </c>
      <c r="I125" s="261">
        <f>SUM(I121:I124)</f>
        <v>45160</v>
      </c>
      <c r="J125" s="112">
        <f>I125-H125</f>
        <v>-2120</v>
      </c>
      <c r="K125" s="113">
        <f>IFERROR(J125/H125*100,0)</f>
        <v>-4.4839255499153978</v>
      </c>
      <c r="L125" s="84">
        <f t="shared" si="22"/>
        <v>100</v>
      </c>
      <c r="M125" s="113"/>
      <c r="N125" s="111">
        <f>SUM(N121:N124)</f>
        <v>14440</v>
      </c>
      <c r="O125" s="96">
        <f>IFERROR(N125/I125*100,)</f>
        <v>31.975199291408323</v>
      </c>
      <c r="P125" s="96"/>
    </row>
    <row r="126" spans="1:17" ht="63.75" customHeight="1" x14ac:dyDescent="0.4">
      <c r="A126" s="1"/>
      <c r="B126" s="1"/>
      <c r="C126" s="1"/>
      <c r="D126" s="1"/>
      <c r="E126" s="1"/>
      <c r="F126" s="1"/>
      <c r="G126" s="1"/>
      <c r="H126" s="266">
        <f>'Quadro Geral'!I14</f>
        <v>47280</v>
      </c>
      <c r="I126" s="1"/>
      <c r="J126" s="1"/>
      <c r="K126" s="1"/>
      <c r="L126" s="1"/>
      <c r="M126" s="1"/>
      <c r="N126" s="1"/>
      <c r="O126" s="1"/>
      <c r="P126" s="1"/>
    </row>
    <row r="127" spans="1:17" ht="63.75" customHeight="1" x14ac:dyDescent="0.4">
      <c r="A127" s="537" t="s">
        <v>77</v>
      </c>
      <c r="B127" s="537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</row>
    <row r="128" spans="1:17" ht="63.75" customHeight="1" x14ac:dyDescent="0.25">
      <c r="A128" s="538" t="s">
        <v>356</v>
      </c>
      <c r="B128" s="539"/>
      <c r="C128" s="539"/>
      <c r="D128" s="539"/>
      <c r="E128" s="539"/>
      <c r="F128" s="539"/>
      <c r="G128" s="539"/>
      <c r="H128" s="539"/>
      <c r="I128" s="539"/>
      <c r="J128" s="539"/>
      <c r="K128" s="539"/>
      <c r="L128" s="539"/>
      <c r="M128" s="539"/>
      <c r="N128" s="539"/>
      <c r="O128" s="539"/>
      <c r="P128" s="540"/>
    </row>
    <row r="129" spans="1:20" ht="63.75" customHeight="1" x14ac:dyDescent="0.4">
      <c r="A129" s="541"/>
      <c r="B129" s="542"/>
      <c r="C129" s="542"/>
      <c r="D129" s="542"/>
      <c r="E129" s="542"/>
      <c r="F129" s="542"/>
      <c r="G129" s="542"/>
      <c r="H129" s="542"/>
      <c r="I129" s="542"/>
      <c r="J129" s="542"/>
      <c r="K129" s="542"/>
      <c r="L129" s="542"/>
      <c r="M129" s="542"/>
      <c r="N129" s="542"/>
      <c r="O129" s="542"/>
      <c r="P129" s="543"/>
    </row>
    <row r="130" spans="1:20" ht="15" customHeight="1" x14ac:dyDescent="0.4">
      <c r="A130" s="207"/>
      <c r="B130" s="208"/>
      <c r="C130" s="208"/>
      <c r="D130" s="208"/>
      <c r="E130" s="208"/>
      <c r="F130" s="208"/>
      <c r="N130" s="47"/>
      <c r="O130" s="47"/>
      <c r="P130" s="47"/>
    </row>
    <row r="131" spans="1:20" ht="15" customHeight="1" x14ac:dyDescent="0.4">
      <c r="A131" s="207"/>
      <c r="B131" s="208"/>
      <c r="C131" s="208"/>
      <c r="D131" s="208"/>
      <c r="E131" s="208"/>
      <c r="F131" s="208"/>
      <c r="N131" s="47"/>
      <c r="O131" s="47"/>
      <c r="P131" s="47"/>
    </row>
    <row r="132" spans="1:20" ht="30.75" customHeight="1" x14ac:dyDescent="0.25">
      <c r="A132" s="551" t="s">
        <v>268</v>
      </c>
      <c r="B132" s="551"/>
      <c r="C132" s="551"/>
      <c r="D132" s="551"/>
      <c r="E132" s="551"/>
      <c r="F132" s="551"/>
      <c r="G132" s="551"/>
      <c r="H132" s="551"/>
      <c r="I132" s="551"/>
      <c r="J132" s="551"/>
      <c r="K132" s="551"/>
      <c r="L132" s="551"/>
      <c r="M132" s="551"/>
      <c r="N132" s="551"/>
      <c r="O132" s="551"/>
      <c r="P132" s="551"/>
      <c r="Q132" s="32"/>
      <c r="R132" s="32"/>
      <c r="S132" s="32"/>
      <c r="T132" s="32"/>
    </row>
    <row r="133" spans="1:20" ht="30.75" customHeight="1" x14ac:dyDescent="0.25">
      <c r="A133" s="552" t="s">
        <v>92</v>
      </c>
      <c r="B133" s="552"/>
      <c r="C133" s="552"/>
      <c r="D133" s="552"/>
      <c r="E133" s="552"/>
      <c r="F133" s="552"/>
      <c r="G133" s="553" t="s">
        <v>365</v>
      </c>
      <c r="H133" s="553"/>
      <c r="I133" s="553"/>
      <c r="J133" s="553"/>
      <c r="K133" s="553"/>
      <c r="L133" s="553"/>
      <c r="M133" s="553"/>
      <c r="N133" s="553"/>
      <c r="O133" s="553"/>
      <c r="P133" s="553"/>
      <c r="Q133" s="32"/>
      <c r="R133" s="32"/>
      <c r="S133" s="32"/>
      <c r="T133" s="32"/>
    </row>
    <row r="134" spans="1:20" ht="30.75" customHeight="1" x14ac:dyDescent="0.25">
      <c r="A134" s="552" t="s">
        <v>95</v>
      </c>
      <c r="B134" s="552"/>
      <c r="C134" s="552"/>
      <c r="D134" s="552"/>
      <c r="E134" s="552"/>
      <c r="F134" s="552"/>
      <c r="G134" s="553" t="s">
        <v>433</v>
      </c>
      <c r="H134" s="553"/>
      <c r="I134" s="553"/>
      <c r="J134" s="553"/>
      <c r="K134" s="553"/>
      <c r="L134" s="553"/>
      <c r="M134" s="553"/>
      <c r="N134" s="553"/>
      <c r="O134" s="553"/>
      <c r="P134" s="553"/>
      <c r="Q134" s="32"/>
      <c r="R134" s="32"/>
      <c r="S134" s="32"/>
      <c r="T134" s="32"/>
    </row>
    <row r="135" spans="1:20" ht="30.75" customHeight="1" x14ac:dyDescent="0.25">
      <c r="A135" s="552" t="s">
        <v>357</v>
      </c>
      <c r="B135" s="552"/>
      <c r="C135" s="552"/>
      <c r="D135" s="552"/>
      <c r="E135" s="552"/>
      <c r="F135" s="552"/>
      <c r="G135" s="553" t="s">
        <v>410</v>
      </c>
      <c r="H135" s="553"/>
      <c r="I135" s="553"/>
      <c r="J135" s="553"/>
      <c r="K135" s="553"/>
      <c r="L135" s="553"/>
      <c r="M135" s="553"/>
      <c r="N135" s="553"/>
      <c r="O135" s="553"/>
      <c r="P135" s="553"/>
      <c r="Q135" s="32"/>
      <c r="R135" s="32"/>
      <c r="S135" s="32"/>
      <c r="T135" s="32"/>
    </row>
    <row r="136" spans="1:20" ht="30.75" customHeight="1" x14ac:dyDescent="0.25">
      <c r="A136" s="560" t="s">
        <v>270</v>
      </c>
      <c r="B136" s="561"/>
      <c r="C136" s="561"/>
      <c r="D136" s="561"/>
      <c r="E136" s="561"/>
      <c r="F136" s="562"/>
      <c r="G136" s="554" t="s">
        <v>412</v>
      </c>
      <c r="H136" s="555"/>
      <c r="I136" s="555"/>
      <c r="J136" s="555"/>
      <c r="K136" s="555"/>
      <c r="L136" s="555"/>
      <c r="M136" s="555"/>
      <c r="N136" s="555"/>
      <c r="O136" s="555"/>
      <c r="P136" s="556"/>
      <c r="Q136" s="32"/>
      <c r="R136" s="32"/>
      <c r="S136" s="32"/>
      <c r="T136" s="32"/>
    </row>
    <row r="137" spans="1:20" ht="30.75" customHeight="1" x14ac:dyDescent="0.25">
      <c r="A137" s="563" t="s">
        <v>96</v>
      </c>
      <c r="B137" s="564"/>
      <c r="C137" s="564"/>
      <c r="D137" s="564"/>
      <c r="E137" s="564"/>
      <c r="F137" s="565"/>
      <c r="G137" s="557" t="s">
        <v>377</v>
      </c>
      <c r="H137" s="558"/>
      <c r="I137" s="558"/>
      <c r="J137" s="558"/>
      <c r="K137" s="558"/>
      <c r="L137" s="558"/>
      <c r="M137" s="558"/>
      <c r="N137" s="558"/>
      <c r="O137" s="558"/>
      <c r="P137" s="559"/>
      <c r="Q137" s="32"/>
      <c r="R137" s="32"/>
      <c r="S137" s="32"/>
      <c r="T137" s="32"/>
    </row>
    <row r="138" spans="1:20" ht="30.75" customHeight="1" x14ac:dyDescent="0.25">
      <c r="A138" s="552" t="s">
        <v>110</v>
      </c>
      <c r="B138" s="552"/>
      <c r="C138" s="552"/>
      <c r="D138" s="552"/>
      <c r="E138" s="552"/>
      <c r="F138" s="552"/>
      <c r="G138" s="553" t="s">
        <v>388</v>
      </c>
      <c r="H138" s="553"/>
      <c r="I138" s="553"/>
      <c r="J138" s="553"/>
      <c r="K138" s="553"/>
      <c r="L138" s="553"/>
      <c r="M138" s="553"/>
      <c r="N138" s="553"/>
      <c r="O138" s="553"/>
      <c r="P138" s="553"/>
      <c r="Q138" s="32"/>
      <c r="R138" s="32"/>
      <c r="S138" s="32"/>
      <c r="T138" s="32"/>
    </row>
    <row r="139" spans="1:20" ht="30.75" customHeight="1" x14ac:dyDescent="0.25">
      <c r="A139" s="552" t="s">
        <v>97</v>
      </c>
      <c r="B139" s="552"/>
      <c r="C139" s="552"/>
      <c r="D139" s="552"/>
      <c r="E139" s="552"/>
      <c r="F139" s="552"/>
      <c r="G139" s="553" t="s">
        <v>51</v>
      </c>
      <c r="H139" s="553"/>
      <c r="I139" s="553"/>
      <c r="J139" s="553"/>
      <c r="K139" s="553"/>
      <c r="L139" s="553"/>
      <c r="M139" s="553"/>
      <c r="N139" s="553"/>
      <c r="O139" s="553"/>
      <c r="P139" s="553"/>
      <c r="Q139" s="32"/>
      <c r="R139" s="32"/>
      <c r="S139" s="32"/>
      <c r="T139" s="32"/>
    </row>
    <row r="140" spans="1:20" ht="30.75" customHeight="1" x14ac:dyDescent="0.25">
      <c r="A140" s="560" t="s">
        <v>341</v>
      </c>
      <c r="B140" s="561"/>
      <c r="C140" s="561"/>
      <c r="D140" s="561"/>
      <c r="E140" s="561"/>
      <c r="F140" s="562"/>
      <c r="G140" s="553" t="s">
        <v>412</v>
      </c>
      <c r="H140" s="553"/>
      <c r="I140" s="553"/>
      <c r="J140" s="553"/>
      <c r="K140" s="553"/>
      <c r="L140" s="553"/>
      <c r="M140" s="553"/>
      <c r="N140" s="553"/>
      <c r="O140" s="553"/>
      <c r="P140" s="553"/>
      <c r="Q140" s="32"/>
      <c r="R140" s="32"/>
      <c r="S140" s="32"/>
      <c r="T140" s="32"/>
    </row>
    <row r="141" spans="1:20" ht="30.75" customHeight="1" x14ac:dyDescent="0.25">
      <c r="A141" s="566" t="s">
        <v>111</v>
      </c>
      <c r="B141" s="566"/>
      <c r="C141" s="566"/>
      <c r="D141" s="566"/>
      <c r="E141" s="566"/>
      <c r="F141" s="566"/>
      <c r="G141" s="568" t="s">
        <v>401</v>
      </c>
      <c r="H141" s="568"/>
      <c r="I141" s="568"/>
      <c r="J141" s="568"/>
      <c r="K141" s="568"/>
      <c r="L141" s="568"/>
      <c r="M141" s="568"/>
      <c r="N141" s="568"/>
      <c r="O141" s="568"/>
      <c r="P141" s="568"/>
      <c r="Q141" s="32"/>
      <c r="R141" s="32"/>
      <c r="S141" s="32"/>
      <c r="T141" s="32"/>
    </row>
    <row r="142" spans="1:20" ht="26.25" customHeight="1" x14ac:dyDescent="0.25">
      <c r="A142" s="567"/>
      <c r="B142" s="567"/>
      <c r="C142" s="567"/>
      <c r="D142" s="567"/>
      <c r="E142" s="567"/>
      <c r="F142" s="567"/>
      <c r="G142" s="567"/>
      <c r="H142" s="567"/>
      <c r="I142" s="567"/>
      <c r="J142" s="567"/>
      <c r="K142" s="567"/>
      <c r="L142" s="567"/>
      <c r="M142" s="567"/>
      <c r="N142" s="567"/>
      <c r="O142" s="567"/>
      <c r="P142" s="567"/>
      <c r="Q142" s="32"/>
      <c r="R142" s="32"/>
      <c r="S142" s="32"/>
      <c r="T142" s="32"/>
    </row>
    <row r="143" spans="1:20" ht="37.5" customHeight="1" x14ac:dyDescent="0.25">
      <c r="A143" s="549" t="s">
        <v>112</v>
      </c>
      <c r="B143" s="547" t="s">
        <v>113</v>
      </c>
      <c r="C143" s="550"/>
      <c r="D143" s="550"/>
      <c r="E143" s="550"/>
      <c r="F143" s="547" t="s">
        <v>1</v>
      </c>
      <c r="G143" s="548"/>
      <c r="H143" s="549" t="s">
        <v>114</v>
      </c>
      <c r="I143" s="549"/>
      <c r="J143" s="549" t="s">
        <v>7</v>
      </c>
      <c r="K143" s="549"/>
      <c r="L143" s="549" t="s">
        <v>115</v>
      </c>
      <c r="M143" s="544" t="s">
        <v>274</v>
      </c>
      <c r="N143" s="547" t="s">
        <v>104</v>
      </c>
      <c r="O143" s="548"/>
      <c r="P143" s="549" t="s">
        <v>4</v>
      </c>
      <c r="Q143" s="32"/>
      <c r="R143" s="32"/>
      <c r="S143" s="32"/>
      <c r="T143" s="32"/>
    </row>
    <row r="144" spans="1:20" ht="75" customHeight="1" x14ac:dyDescent="0.25">
      <c r="A144" s="549"/>
      <c r="B144" s="547" t="s">
        <v>116</v>
      </c>
      <c r="C144" s="550"/>
      <c r="D144" s="548"/>
      <c r="E144" s="549" t="s">
        <v>101</v>
      </c>
      <c r="F144" s="549" t="s">
        <v>2</v>
      </c>
      <c r="G144" s="549" t="s">
        <v>3</v>
      </c>
      <c r="H144" s="549" t="s">
        <v>272</v>
      </c>
      <c r="I144" s="549" t="s">
        <v>273</v>
      </c>
      <c r="J144" s="549" t="s">
        <v>100</v>
      </c>
      <c r="K144" s="549" t="s">
        <v>118</v>
      </c>
      <c r="L144" s="549"/>
      <c r="M144" s="545"/>
      <c r="N144" s="544" t="s">
        <v>57</v>
      </c>
      <c r="O144" s="544" t="s">
        <v>105</v>
      </c>
      <c r="P144" s="549"/>
      <c r="Q144" s="32"/>
      <c r="R144" s="32"/>
      <c r="S144" s="32"/>
      <c r="T144" s="32"/>
    </row>
    <row r="145" spans="1:20" ht="71.25" customHeight="1" x14ac:dyDescent="0.25">
      <c r="A145" s="549"/>
      <c r="B145" s="209" t="s">
        <v>352</v>
      </c>
      <c r="C145" s="210" t="s">
        <v>351</v>
      </c>
      <c r="D145" s="211" t="s">
        <v>271</v>
      </c>
      <c r="E145" s="549"/>
      <c r="F145" s="549"/>
      <c r="G145" s="549"/>
      <c r="H145" s="549"/>
      <c r="I145" s="549"/>
      <c r="J145" s="549"/>
      <c r="K145" s="549"/>
      <c r="L145" s="549"/>
      <c r="M145" s="546"/>
      <c r="N145" s="546"/>
      <c r="O145" s="546"/>
      <c r="P145" s="549"/>
      <c r="Q145" s="32"/>
      <c r="R145" s="32"/>
      <c r="S145" s="32"/>
      <c r="T145" s="32"/>
    </row>
    <row r="146" spans="1:20" ht="149.25" customHeight="1" x14ac:dyDescent="0.4">
      <c r="A146" s="92">
        <v>1</v>
      </c>
      <c r="B146" s="82" t="s">
        <v>434</v>
      </c>
      <c r="C146" s="82" t="s">
        <v>435</v>
      </c>
      <c r="D146" s="82" t="s">
        <v>344</v>
      </c>
      <c r="E146" s="82" t="s">
        <v>587</v>
      </c>
      <c r="F146" s="83">
        <v>43831</v>
      </c>
      <c r="G146" s="83">
        <v>44196</v>
      </c>
      <c r="H146" s="267">
        <v>16000</v>
      </c>
      <c r="I146" s="268">
        <v>16000</v>
      </c>
      <c r="J146" s="94">
        <f t="shared" ref="J146" si="27">I146-H146</f>
        <v>0</v>
      </c>
      <c r="K146" s="84">
        <f t="shared" ref="K146" si="28">IFERROR(J146/H146*100,0)</f>
        <v>0</v>
      </c>
      <c r="L146" s="84">
        <f>IFERROR(I146/$I$147*100,0)</f>
        <v>100</v>
      </c>
      <c r="M146" s="84"/>
      <c r="N146" s="213"/>
      <c r="O146" s="114">
        <f t="shared" ref="O146" si="29">IFERROR(N146/I146*100,)</f>
        <v>0</v>
      </c>
      <c r="P146" s="92" t="s">
        <v>433</v>
      </c>
      <c r="Q146" s="585"/>
      <c r="R146" s="586"/>
      <c r="S146" s="586"/>
      <c r="T146" s="586"/>
    </row>
    <row r="147" spans="1:20" ht="26.25" customHeight="1" x14ac:dyDescent="0.4">
      <c r="A147" s="534" t="s">
        <v>0</v>
      </c>
      <c r="B147" s="535"/>
      <c r="C147" s="535"/>
      <c r="D147" s="535"/>
      <c r="E147" s="535"/>
      <c r="F147" s="535"/>
      <c r="G147" s="536"/>
      <c r="H147" s="269">
        <f>SUM(H146:H146)</f>
        <v>16000</v>
      </c>
      <c r="I147" s="269">
        <f>SUM(I146:I146)</f>
        <v>16000</v>
      </c>
      <c r="J147" s="112">
        <f>I147-H147</f>
        <v>0</v>
      </c>
      <c r="K147" s="113">
        <f>IFERROR(J147/H147*100,0)</f>
        <v>0</v>
      </c>
      <c r="L147" s="84">
        <f>IFERROR(I147/$I$147*100,0)</f>
        <v>100</v>
      </c>
      <c r="M147" s="113"/>
      <c r="N147" s="111">
        <f>SUM(N146:N146)</f>
        <v>0</v>
      </c>
      <c r="O147" s="96">
        <f>IFERROR(N147/I147*100,)</f>
        <v>0</v>
      </c>
      <c r="P147" s="96"/>
      <c r="Q147" s="32"/>
      <c r="R147" s="32"/>
      <c r="S147" s="32"/>
      <c r="T147" s="32"/>
    </row>
    <row r="148" spans="1:20" ht="26.25" customHeight="1" x14ac:dyDescent="0.4">
      <c r="A148" s="1"/>
      <c r="B148" s="1"/>
      <c r="C148" s="1"/>
      <c r="D148" s="1"/>
      <c r="E148" s="1"/>
      <c r="F148" s="1"/>
      <c r="G148" s="1"/>
      <c r="H148" s="265">
        <f>'Quadro Geral'!I15</f>
        <v>16000</v>
      </c>
      <c r="I148" s="1"/>
      <c r="J148" s="1"/>
      <c r="K148" s="1"/>
      <c r="L148" s="1"/>
      <c r="M148" s="1"/>
      <c r="N148" s="1"/>
      <c r="O148" s="1"/>
      <c r="P148" s="1"/>
      <c r="Q148" s="32"/>
      <c r="R148" s="32"/>
      <c r="S148" s="32"/>
      <c r="T148" s="32"/>
    </row>
    <row r="149" spans="1:20" ht="26.25" customHeight="1" x14ac:dyDescent="0.4">
      <c r="A149" s="537" t="s">
        <v>77</v>
      </c>
      <c r="B149" s="537"/>
      <c r="C149" s="537"/>
      <c r="D149" s="537"/>
      <c r="E149" s="537"/>
      <c r="F149" s="537"/>
      <c r="G149" s="537"/>
      <c r="H149" s="537"/>
      <c r="I149" s="537"/>
      <c r="J149" s="537"/>
      <c r="K149" s="537"/>
      <c r="L149" s="537"/>
      <c r="M149" s="537"/>
      <c r="N149" s="537"/>
      <c r="O149" s="537"/>
      <c r="P149" s="537"/>
      <c r="Q149" s="32"/>
      <c r="R149" s="32"/>
      <c r="S149" s="32"/>
      <c r="T149" s="32"/>
    </row>
    <row r="150" spans="1:20" ht="26.25" customHeight="1" x14ac:dyDescent="0.25">
      <c r="A150" s="538" t="s">
        <v>356</v>
      </c>
      <c r="B150" s="539"/>
      <c r="C150" s="539"/>
      <c r="D150" s="539"/>
      <c r="E150" s="539"/>
      <c r="F150" s="539"/>
      <c r="G150" s="539"/>
      <c r="H150" s="539"/>
      <c r="I150" s="539"/>
      <c r="J150" s="539"/>
      <c r="K150" s="539"/>
      <c r="L150" s="539"/>
      <c r="M150" s="539"/>
      <c r="N150" s="539"/>
      <c r="O150" s="539"/>
      <c r="P150" s="540"/>
      <c r="Q150" s="32"/>
      <c r="R150" s="32"/>
      <c r="S150" s="32"/>
      <c r="T150" s="32"/>
    </row>
    <row r="151" spans="1:20" ht="71.25" customHeight="1" x14ac:dyDescent="0.4">
      <c r="A151" s="541"/>
      <c r="B151" s="542"/>
      <c r="C151" s="542"/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  <c r="O151" s="542"/>
      <c r="P151" s="543"/>
      <c r="Q151" s="32"/>
      <c r="R151" s="32"/>
      <c r="S151" s="32"/>
      <c r="T151" s="32"/>
    </row>
    <row r="152" spans="1:20" ht="15" customHeight="1" x14ac:dyDescent="0.4">
      <c r="A152" s="207"/>
      <c r="B152" s="208"/>
      <c r="C152" s="208"/>
      <c r="D152" s="208"/>
      <c r="E152" s="208"/>
      <c r="F152" s="208"/>
      <c r="N152" s="47"/>
      <c r="O152" s="47"/>
      <c r="P152" s="47"/>
      <c r="Q152" s="32"/>
      <c r="R152" s="32"/>
      <c r="S152" s="32"/>
      <c r="T152" s="32"/>
    </row>
    <row r="153" spans="1:20" ht="30.75" customHeight="1" x14ac:dyDescent="0.25">
      <c r="A153" s="551" t="s">
        <v>268</v>
      </c>
      <c r="B153" s="551"/>
      <c r="C153" s="551"/>
      <c r="D153" s="551"/>
      <c r="E153" s="551"/>
      <c r="F153" s="551"/>
      <c r="G153" s="551"/>
      <c r="H153" s="551"/>
      <c r="I153" s="551"/>
      <c r="J153" s="551"/>
      <c r="K153" s="551"/>
      <c r="L153" s="551"/>
      <c r="M153" s="551"/>
      <c r="N153" s="551"/>
      <c r="O153" s="551"/>
      <c r="P153" s="551"/>
      <c r="Q153" s="32"/>
      <c r="R153" s="32"/>
      <c r="S153" s="32"/>
      <c r="T153" s="32"/>
    </row>
    <row r="154" spans="1:20" ht="30.75" customHeight="1" x14ac:dyDescent="0.25">
      <c r="A154" s="552" t="s">
        <v>92</v>
      </c>
      <c r="B154" s="552"/>
      <c r="C154" s="552"/>
      <c r="D154" s="552"/>
      <c r="E154" s="552"/>
      <c r="F154" s="552"/>
      <c r="G154" s="553" t="s">
        <v>367</v>
      </c>
      <c r="H154" s="553"/>
      <c r="I154" s="553"/>
      <c r="J154" s="553"/>
      <c r="K154" s="553"/>
      <c r="L154" s="553"/>
      <c r="M154" s="553"/>
      <c r="N154" s="553"/>
      <c r="O154" s="553"/>
      <c r="P154" s="553"/>
      <c r="Q154" s="32"/>
      <c r="R154" s="32"/>
      <c r="S154" s="32"/>
      <c r="T154" s="32"/>
    </row>
    <row r="155" spans="1:20" ht="30.75" customHeight="1" x14ac:dyDescent="0.25">
      <c r="A155" s="552" t="s">
        <v>95</v>
      </c>
      <c r="B155" s="552"/>
      <c r="C155" s="552"/>
      <c r="D155" s="552"/>
      <c r="E155" s="552"/>
      <c r="F155" s="552"/>
      <c r="G155" s="553" t="s">
        <v>436</v>
      </c>
      <c r="H155" s="553"/>
      <c r="I155" s="553"/>
      <c r="J155" s="553"/>
      <c r="K155" s="553"/>
      <c r="L155" s="553"/>
      <c r="M155" s="553"/>
      <c r="N155" s="553"/>
      <c r="O155" s="553"/>
      <c r="P155" s="553"/>
      <c r="Q155" s="32"/>
      <c r="R155" s="32"/>
      <c r="S155" s="32"/>
      <c r="T155" s="32"/>
    </row>
    <row r="156" spans="1:20" ht="30.75" customHeight="1" x14ac:dyDescent="0.25">
      <c r="A156" s="552" t="s">
        <v>357</v>
      </c>
      <c r="B156" s="552"/>
      <c r="C156" s="552"/>
      <c r="D156" s="552"/>
      <c r="E156" s="552"/>
      <c r="F156" s="552"/>
      <c r="G156" s="553" t="s">
        <v>410</v>
      </c>
      <c r="H156" s="553"/>
      <c r="I156" s="553"/>
      <c r="J156" s="553"/>
      <c r="K156" s="553"/>
      <c r="L156" s="553"/>
      <c r="M156" s="553"/>
      <c r="N156" s="553"/>
      <c r="O156" s="553"/>
      <c r="P156" s="553"/>
      <c r="Q156" s="32"/>
      <c r="R156" s="32"/>
      <c r="S156" s="32"/>
      <c r="T156" s="32"/>
    </row>
    <row r="157" spans="1:20" ht="30.75" customHeight="1" x14ac:dyDescent="0.25">
      <c r="A157" s="560" t="s">
        <v>270</v>
      </c>
      <c r="B157" s="561"/>
      <c r="C157" s="561"/>
      <c r="D157" s="561"/>
      <c r="E157" s="561"/>
      <c r="F157" s="562"/>
      <c r="G157" s="554" t="s">
        <v>412</v>
      </c>
      <c r="H157" s="555"/>
      <c r="I157" s="555"/>
      <c r="J157" s="555"/>
      <c r="K157" s="555"/>
      <c r="L157" s="555"/>
      <c r="M157" s="555"/>
      <c r="N157" s="555"/>
      <c r="O157" s="555"/>
      <c r="P157" s="556"/>
      <c r="Q157" s="32"/>
      <c r="R157" s="32"/>
      <c r="S157" s="32"/>
      <c r="T157" s="32"/>
    </row>
    <row r="158" spans="1:20" ht="30.75" customHeight="1" x14ac:dyDescent="0.25">
      <c r="A158" s="563" t="s">
        <v>96</v>
      </c>
      <c r="B158" s="564"/>
      <c r="C158" s="564"/>
      <c r="D158" s="564"/>
      <c r="E158" s="564"/>
      <c r="F158" s="565"/>
      <c r="G158" s="557" t="s">
        <v>376</v>
      </c>
      <c r="H158" s="558"/>
      <c r="I158" s="558"/>
      <c r="J158" s="558"/>
      <c r="K158" s="558"/>
      <c r="L158" s="558"/>
      <c r="M158" s="558"/>
      <c r="N158" s="558"/>
      <c r="O158" s="558"/>
      <c r="P158" s="559"/>
      <c r="Q158" s="32"/>
      <c r="R158" s="32"/>
      <c r="S158" s="32"/>
      <c r="T158" s="32"/>
    </row>
    <row r="159" spans="1:20" ht="30.75" customHeight="1" x14ac:dyDescent="0.25">
      <c r="A159" s="552" t="s">
        <v>110</v>
      </c>
      <c r="B159" s="552"/>
      <c r="C159" s="552"/>
      <c r="D159" s="552"/>
      <c r="E159" s="552"/>
      <c r="F159" s="552"/>
      <c r="G159" s="553" t="s">
        <v>387</v>
      </c>
      <c r="H159" s="553"/>
      <c r="I159" s="553"/>
      <c r="J159" s="553"/>
      <c r="K159" s="553"/>
      <c r="L159" s="553"/>
      <c r="M159" s="553"/>
      <c r="N159" s="553"/>
      <c r="O159" s="553"/>
      <c r="P159" s="553"/>
      <c r="Q159" s="32"/>
      <c r="R159" s="32"/>
      <c r="S159" s="32"/>
      <c r="T159" s="32"/>
    </row>
    <row r="160" spans="1:20" ht="30.75" customHeight="1" x14ac:dyDescent="0.25">
      <c r="A160" s="552" t="s">
        <v>97</v>
      </c>
      <c r="B160" s="552"/>
      <c r="C160" s="552"/>
      <c r="D160" s="552"/>
      <c r="E160" s="552"/>
      <c r="F160" s="552"/>
      <c r="G160" s="553" t="s">
        <v>53</v>
      </c>
      <c r="H160" s="553"/>
      <c r="I160" s="553"/>
      <c r="J160" s="553"/>
      <c r="K160" s="553"/>
      <c r="L160" s="553"/>
      <c r="M160" s="553"/>
      <c r="N160" s="553"/>
      <c r="O160" s="553"/>
      <c r="P160" s="553"/>
      <c r="Q160" s="32"/>
      <c r="R160" s="32"/>
      <c r="S160" s="32"/>
      <c r="T160" s="32"/>
    </row>
    <row r="161" spans="1:20" ht="30.75" customHeight="1" x14ac:dyDescent="0.25">
      <c r="A161" s="560" t="s">
        <v>341</v>
      </c>
      <c r="B161" s="561"/>
      <c r="C161" s="561"/>
      <c r="D161" s="561"/>
      <c r="E161" s="561"/>
      <c r="F161" s="562"/>
      <c r="G161" s="553" t="s">
        <v>412</v>
      </c>
      <c r="H161" s="553"/>
      <c r="I161" s="553"/>
      <c r="J161" s="553"/>
      <c r="K161" s="553"/>
      <c r="L161" s="553"/>
      <c r="M161" s="553"/>
      <c r="N161" s="553"/>
      <c r="O161" s="553"/>
      <c r="P161" s="553"/>
      <c r="Q161" s="32"/>
      <c r="R161" s="32"/>
      <c r="S161" s="32"/>
      <c r="T161" s="32"/>
    </row>
    <row r="162" spans="1:20" ht="30.75" customHeight="1" x14ac:dyDescent="0.25">
      <c r="A162" s="566" t="s">
        <v>111</v>
      </c>
      <c r="B162" s="566"/>
      <c r="C162" s="566"/>
      <c r="D162" s="566"/>
      <c r="E162" s="566"/>
      <c r="F162" s="566"/>
      <c r="G162" s="568" t="s">
        <v>400</v>
      </c>
      <c r="H162" s="568"/>
      <c r="I162" s="568"/>
      <c r="J162" s="568"/>
      <c r="K162" s="568"/>
      <c r="L162" s="568"/>
      <c r="M162" s="568"/>
      <c r="N162" s="568"/>
      <c r="O162" s="568"/>
      <c r="P162" s="568"/>
      <c r="Q162" s="32"/>
      <c r="R162" s="32"/>
      <c r="S162" s="32"/>
      <c r="T162" s="32"/>
    </row>
    <row r="163" spans="1:20" ht="15" customHeight="1" x14ac:dyDescent="0.25">
      <c r="A163" s="567"/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  <c r="L163" s="567"/>
      <c r="M163" s="567"/>
      <c r="N163" s="567"/>
      <c r="O163" s="567"/>
      <c r="P163" s="567"/>
      <c r="Q163" s="32"/>
      <c r="R163" s="32"/>
      <c r="S163" s="32"/>
      <c r="T163" s="32"/>
    </row>
    <row r="164" spans="1:20" ht="37.5" customHeight="1" x14ac:dyDescent="0.25">
      <c r="A164" s="549" t="s">
        <v>112</v>
      </c>
      <c r="B164" s="547" t="s">
        <v>113</v>
      </c>
      <c r="C164" s="550"/>
      <c r="D164" s="550"/>
      <c r="E164" s="550"/>
      <c r="F164" s="547" t="s">
        <v>1</v>
      </c>
      <c r="G164" s="548"/>
      <c r="H164" s="549" t="s">
        <v>114</v>
      </c>
      <c r="I164" s="549"/>
      <c r="J164" s="549" t="s">
        <v>7</v>
      </c>
      <c r="K164" s="549"/>
      <c r="L164" s="549" t="s">
        <v>115</v>
      </c>
      <c r="M164" s="544" t="s">
        <v>274</v>
      </c>
      <c r="N164" s="547" t="s">
        <v>104</v>
      </c>
      <c r="O164" s="548"/>
      <c r="P164" s="549" t="s">
        <v>4</v>
      </c>
    </row>
    <row r="165" spans="1:20" ht="77.25" customHeight="1" x14ac:dyDescent="0.25">
      <c r="A165" s="549"/>
      <c r="B165" s="547" t="s">
        <v>116</v>
      </c>
      <c r="C165" s="550"/>
      <c r="D165" s="548"/>
      <c r="E165" s="549" t="s">
        <v>101</v>
      </c>
      <c r="F165" s="549" t="s">
        <v>2</v>
      </c>
      <c r="G165" s="549" t="s">
        <v>3</v>
      </c>
      <c r="H165" s="549" t="s">
        <v>272</v>
      </c>
      <c r="I165" s="549" t="s">
        <v>273</v>
      </c>
      <c r="J165" s="549" t="s">
        <v>100</v>
      </c>
      <c r="K165" s="549" t="s">
        <v>118</v>
      </c>
      <c r="L165" s="549"/>
      <c r="M165" s="545"/>
      <c r="N165" s="544" t="s">
        <v>57</v>
      </c>
      <c r="O165" s="544" t="s">
        <v>105</v>
      </c>
      <c r="P165" s="549"/>
    </row>
    <row r="166" spans="1:20" ht="77.25" customHeight="1" x14ac:dyDescent="0.25">
      <c r="A166" s="549"/>
      <c r="B166" s="209" t="s">
        <v>352</v>
      </c>
      <c r="C166" s="210" t="s">
        <v>351</v>
      </c>
      <c r="D166" s="211" t="s">
        <v>271</v>
      </c>
      <c r="E166" s="549"/>
      <c r="F166" s="549"/>
      <c r="G166" s="549"/>
      <c r="H166" s="549"/>
      <c r="I166" s="549"/>
      <c r="J166" s="549"/>
      <c r="K166" s="549"/>
      <c r="L166" s="549"/>
      <c r="M166" s="546"/>
      <c r="N166" s="546"/>
      <c r="O166" s="546"/>
      <c r="P166" s="549"/>
    </row>
    <row r="167" spans="1:20" ht="193.5" customHeight="1" x14ac:dyDescent="0.25">
      <c r="A167" s="92">
        <v>1</v>
      </c>
      <c r="B167" s="82" t="s">
        <v>437</v>
      </c>
      <c r="C167" s="82" t="s">
        <v>596</v>
      </c>
      <c r="D167" s="82" t="s">
        <v>344</v>
      </c>
      <c r="E167" s="82" t="s">
        <v>442</v>
      </c>
      <c r="F167" s="83">
        <v>43831</v>
      </c>
      <c r="G167" s="83">
        <v>44196</v>
      </c>
      <c r="H167" s="263">
        <v>100440</v>
      </c>
      <c r="I167" s="315">
        <v>0</v>
      </c>
      <c r="J167" s="94">
        <f t="shared" ref="J167" si="30">I167-H167</f>
        <v>-100440</v>
      </c>
      <c r="K167" s="84">
        <f>IFERROR(J167/H167*100,0)</f>
        <v>-100</v>
      </c>
      <c r="L167" s="84">
        <f>IFERROR(I167/$I$173*100,0)</f>
        <v>0</v>
      </c>
      <c r="M167" s="84"/>
      <c r="N167" s="213"/>
      <c r="O167" s="114">
        <f t="shared" ref="O167" si="31">IFERROR(N167/I167*100,)</f>
        <v>0</v>
      </c>
      <c r="P167" s="92" t="s">
        <v>433</v>
      </c>
      <c r="Q167" s="583"/>
      <c r="R167" s="355"/>
      <c r="S167" s="355"/>
      <c r="T167" s="355"/>
    </row>
    <row r="168" spans="1:20" ht="193.5" customHeight="1" x14ac:dyDescent="0.25">
      <c r="A168" s="92">
        <v>2</v>
      </c>
      <c r="B168" s="82" t="s">
        <v>438</v>
      </c>
      <c r="C168" s="82" t="s">
        <v>654</v>
      </c>
      <c r="D168" s="82" t="s">
        <v>344</v>
      </c>
      <c r="E168" s="82" t="s">
        <v>443</v>
      </c>
      <c r="F168" s="83">
        <v>43831</v>
      </c>
      <c r="G168" s="83">
        <v>44196</v>
      </c>
      <c r="H168" s="263">
        <v>3000</v>
      </c>
      <c r="I168" s="315">
        <v>0</v>
      </c>
      <c r="J168" s="94">
        <f t="shared" ref="J168:J170" si="32">I168-H168</f>
        <v>-3000</v>
      </c>
      <c r="K168" s="84">
        <f t="shared" ref="K168:K170" si="33">IFERROR(J168/H168*100,0)</f>
        <v>-100</v>
      </c>
      <c r="L168" s="84">
        <f t="shared" ref="L168:L173" si="34">IFERROR(I168/$I$173*100,0)</f>
        <v>0</v>
      </c>
      <c r="M168" s="84"/>
      <c r="N168" s="213"/>
      <c r="O168" s="114">
        <f t="shared" ref="O168:O170" si="35">IFERROR(N168/I168*100,)</f>
        <v>0</v>
      </c>
      <c r="P168" s="92" t="s">
        <v>433</v>
      </c>
      <c r="Q168" s="583"/>
      <c r="R168" s="355"/>
      <c r="S168" s="355"/>
      <c r="T168" s="355"/>
    </row>
    <row r="169" spans="1:20" ht="193.5" customHeight="1" x14ac:dyDescent="0.25">
      <c r="A169" s="92">
        <v>3</v>
      </c>
      <c r="B169" s="82" t="s">
        <v>439</v>
      </c>
      <c r="C169" s="82" t="s">
        <v>597</v>
      </c>
      <c r="D169" s="82" t="s">
        <v>344</v>
      </c>
      <c r="E169" s="82" t="s">
        <v>444</v>
      </c>
      <c r="F169" s="83">
        <v>43831</v>
      </c>
      <c r="G169" s="83">
        <v>44196</v>
      </c>
      <c r="H169" s="263">
        <v>150000</v>
      </c>
      <c r="I169" s="264">
        <v>80000</v>
      </c>
      <c r="J169" s="94">
        <f t="shared" si="32"/>
        <v>-70000</v>
      </c>
      <c r="K169" s="84">
        <f t="shared" si="33"/>
        <v>-46.666666666666664</v>
      </c>
      <c r="L169" s="84">
        <f t="shared" si="34"/>
        <v>16.666666666666664</v>
      </c>
      <c r="M169" s="84"/>
      <c r="N169" s="213"/>
      <c r="O169" s="114">
        <f t="shared" si="35"/>
        <v>0</v>
      </c>
      <c r="P169" s="92" t="s">
        <v>433</v>
      </c>
      <c r="Q169" s="583"/>
      <c r="R169" s="355"/>
      <c r="S169" s="355"/>
      <c r="T169" s="355"/>
    </row>
    <row r="170" spans="1:20" ht="193.5" customHeight="1" x14ac:dyDescent="0.25">
      <c r="A170" s="92">
        <v>4</v>
      </c>
      <c r="B170" s="82" t="s">
        <v>440</v>
      </c>
      <c r="C170" s="82" t="s">
        <v>598</v>
      </c>
      <c r="D170" s="82" t="s">
        <v>344</v>
      </c>
      <c r="E170" s="82" t="s">
        <v>444</v>
      </c>
      <c r="F170" s="83">
        <v>43831</v>
      </c>
      <c r="G170" s="83">
        <v>44196</v>
      </c>
      <c r="H170" s="263">
        <v>126490</v>
      </c>
      <c r="I170" s="264">
        <v>120000</v>
      </c>
      <c r="J170" s="94">
        <f t="shared" si="32"/>
        <v>-6490</v>
      </c>
      <c r="K170" s="84">
        <f t="shared" si="33"/>
        <v>-5.1308403826389437</v>
      </c>
      <c r="L170" s="84">
        <f t="shared" si="34"/>
        <v>25</v>
      </c>
      <c r="M170" s="84"/>
      <c r="N170" s="213"/>
      <c r="O170" s="114">
        <f t="shared" si="35"/>
        <v>0</v>
      </c>
      <c r="P170" s="92" t="s">
        <v>433</v>
      </c>
      <c r="Q170" s="583"/>
      <c r="R170" s="355"/>
      <c r="S170" s="355"/>
      <c r="T170" s="355"/>
    </row>
    <row r="171" spans="1:20" ht="193.5" customHeight="1" x14ac:dyDescent="0.25">
      <c r="A171" s="92">
        <v>5</v>
      </c>
      <c r="B171" s="82" t="s">
        <v>441</v>
      </c>
      <c r="C171" s="82" t="s">
        <v>599</v>
      </c>
      <c r="D171" s="82" t="s">
        <v>344</v>
      </c>
      <c r="E171" s="82" t="s">
        <v>537</v>
      </c>
      <c r="F171" s="83">
        <v>43831</v>
      </c>
      <c r="G171" s="83">
        <v>44196</v>
      </c>
      <c r="H171" s="263">
        <v>5000</v>
      </c>
      <c r="I171" s="315">
        <v>0</v>
      </c>
      <c r="J171" s="94">
        <f t="shared" ref="J171" si="36">I171-H171</f>
        <v>-5000</v>
      </c>
      <c r="K171" s="84">
        <f t="shared" ref="K171" si="37">IFERROR(J171/H171*100,0)</f>
        <v>-100</v>
      </c>
      <c r="L171" s="84">
        <f t="shared" si="34"/>
        <v>0</v>
      </c>
      <c r="M171" s="84"/>
      <c r="N171" s="213"/>
      <c r="O171" s="114">
        <f t="shared" ref="O171:O172" si="38">IFERROR(N171/I171*100,)</f>
        <v>0</v>
      </c>
      <c r="P171" s="92" t="s">
        <v>433</v>
      </c>
      <c r="Q171" s="583"/>
      <c r="R171" s="355"/>
      <c r="S171" s="355"/>
      <c r="T171" s="355"/>
    </row>
    <row r="172" spans="1:20" ht="252" customHeight="1" x14ac:dyDescent="0.25">
      <c r="A172" s="92">
        <v>6</v>
      </c>
      <c r="B172" s="82" t="s">
        <v>638</v>
      </c>
      <c r="C172" s="82" t="s">
        <v>639</v>
      </c>
      <c r="D172" s="82" t="s">
        <v>344</v>
      </c>
      <c r="E172" s="82" t="s">
        <v>538</v>
      </c>
      <c r="F172" s="83">
        <v>43831</v>
      </c>
      <c r="G172" s="83">
        <v>44196</v>
      </c>
      <c r="H172" s="314" t="s">
        <v>412</v>
      </c>
      <c r="I172" s="315">
        <v>280000</v>
      </c>
      <c r="J172" s="94"/>
      <c r="K172" s="84"/>
      <c r="L172" s="84">
        <f t="shared" si="34"/>
        <v>58.333333333333336</v>
      </c>
      <c r="M172" s="84"/>
      <c r="N172" s="213"/>
      <c r="O172" s="114">
        <f t="shared" si="38"/>
        <v>0</v>
      </c>
      <c r="P172" s="92" t="s">
        <v>433</v>
      </c>
      <c r="Q172" s="583"/>
      <c r="R172" s="584"/>
      <c r="S172" s="584"/>
      <c r="T172" s="584"/>
    </row>
    <row r="173" spans="1:20" ht="32.25" customHeight="1" x14ac:dyDescent="0.4">
      <c r="A173" s="534" t="s">
        <v>0</v>
      </c>
      <c r="B173" s="535"/>
      <c r="C173" s="535"/>
      <c r="D173" s="535"/>
      <c r="E173" s="535"/>
      <c r="F173" s="535"/>
      <c r="G173" s="536"/>
      <c r="H173" s="261">
        <f>SUM(H167:H172)</f>
        <v>384930</v>
      </c>
      <c r="I173" s="261">
        <f>SUM(I167:I172)</f>
        <v>480000</v>
      </c>
      <c r="J173" s="261">
        <f>SUM(J167:J172)</f>
        <v>-184930</v>
      </c>
      <c r="K173" s="261">
        <f>SUM(K167:K172)</f>
        <v>-351.79750704930564</v>
      </c>
      <c r="L173" s="84">
        <f t="shared" si="34"/>
        <v>100</v>
      </c>
      <c r="M173" s="113"/>
      <c r="N173" s="111">
        <f>SUM(N167:N167)</f>
        <v>0</v>
      </c>
      <c r="O173" s="96">
        <f>IFERROR(N173/I173*100,)</f>
        <v>0</v>
      </c>
      <c r="P173" s="96"/>
    </row>
    <row r="174" spans="1:20" ht="32.25" customHeight="1" x14ac:dyDescent="0.4">
      <c r="A174" s="1"/>
      <c r="B174" s="1"/>
      <c r="C174" s="1"/>
      <c r="D174" s="1"/>
      <c r="E174" s="1"/>
      <c r="F174" s="1"/>
      <c r="G174" s="1"/>
      <c r="H174" s="265">
        <f>'Quadro Geral'!I16</f>
        <v>384930</v>
      </c>
      <c r="I174" s="1"/>
      <c r="J174" s="1"/>
      <c r="K174" s="1"/>
      <c r="L174" s="1"/>
      <c r="M174" s="1"/>
      <c r="N174" s="1"/>
      <c r="O174" s="1"/>
      <c r="P174" s="1"/>
    </row>
    <row r="175" spans="1:20" ht="32.25" customHeight="1" x14ac:dyDescent="0.4">
      <c r="A175" s="537" t="s">
        <v>77</v>
      </c>
      <c r="B175" s="537"/>
      <c r="C175" s="537"/>
      <c r="D175" s="537"/>
      <c r="E175" s="537"/>
      <c r="F175" s="537"/>
      <c r="G175" s="537"/>
      <c r="H175" s="537"/>
      <c r="I175" s="537"/>
      <c r="J175" s="537"/>
      <c r="K175" s="537"/>
      <c r="L175" s="537"/>
      <c r="M175" s="537"/>
      <c r="N175" s="537"/>
      <c r="O175" s="537"/>
      <c r="P175" s="537"/>
    </row>
    <row r="176" spans="1:20" ht="32.25" customHeight="1" x14ac:dyDescent="0.25">
      <c r="A176" s="538" t="s">
        <v>356</v>
      </c>
      <c r="B176" s="539"/>
      <c r="C176" s="539"/>
      <c r="D176" s="539"/>
      <c r="E176" s="539"/>
      <c r="F176" s="539"/>
      <c r="G176" s="539"/>
      <c r="H176" s="539"/>
      <c r="I176" s="539"/>
      <c r="J176" s="539"/>
      <c r="K176" s="539"/>
      <c r="L176" s="539"/>
      <c r="M176" s="539"/>
      <c r="N176" s="539"/>
      <c r="O176" s="539"/>
      <c r="P176" s="540"/>
    </row>
    <row r="177" spans="1:17" ht="108.75" customHeight="1" x14ac:dyDescent="0.25">
      <c r="A177" s="569" t="s">
        <v>675</v>
      </c>
      <c r="B177" s="570"/>
      <c r="C177" s="570"/>
      <c r="D177" s="570"/>
      <c r="E177" s="570"/>
      <c r="F177" s="570"/>
      <c r="G177" s="570"/>
      <c r="H177" s="570"/>
      <c r="I177" s="570"/>
      <c r="J177" s="570"/>
      <c r="K177" s="570"/>
      <c r="L177" s="570"/>
      <c r="M177" s="570"/>
      <c r="N177" s="570"/>
      <c r="O177" s="570"/>
      <c r="P177" s="571"/>
    </row>
    <row r="178" spans="1:17" ht="15" customHeight="1" x14ac:dyDescent="0.4">
      <c r="A178" s="207"/>
      <c r="B178" s="208"/>
      <c r="C178" s="208"/>
      <c r="D178" s="208"/>
      <c r="E178" s="208"/>
      <c r="F178" s="208"/>
      <c r="N178" s="47"/>
      <c r="O178" s="47"/>
      <c r="P178" s="47"/>
    </row>
    <row r="179" spans="1:17" ht="30.75" customHeight="1" x14ac:dyDescent="0.25">
      <c r="A179" s="551" t="s">
        <v>268</v>
      </c>
      <c r="B179" s="551"/>
      <c r="C179" s="551"/>
      <c r="D179" s="551"/>
      <c r="E179" s="551"/>
      <c r="F179" s="551"/>
      <c r="G179" s="551"/>
      <c r="H179" s="551"/>
      <c r="I179" s="551"/>
      <c r="J179" s="551"/>
      <c r="K179" s="551"/>
      <c r="L179" s="551"/>
      <c r="M179" s="551"/>
      <c r="N179" s="551"/>
      <c r="O179" s="551"/>
      <c r="P179" s="551"/>
    </row>
    <row r="180" spans="1:17" ht="30.75" customHeight="1" x14ac:dyDescent="0.25">
      <c r="A180" s="552" t="s">
        <v>92</v>
      </c>
      <c r="B180" s="552"/>
      <c r="C180" s="552"/>
      <c r="D180" s="552"/>
      <c r="E180" s="552"/>
      <c r="F180" s="552"/>
      <c r="G180" s="553" t="s">
        <v>365</v>
      </c>
      <c r="H180" s="553"/>
      <c r="I180" s="553"/>
      <c r="J180" s="553"/>
      <c r="K180" s="553"/>
      <c r="L180" s="553"/>
      <c r="M180" s="553"/>
      <c r="N180" s="553"/>
      <c r="O180" s="553"/>
      <c r="P180" s="553"/>
      <c r="Q180" s="32"/>
    </row>
    <row r="181" spans="1:17" ht="30.75" customHeight="1" x14ac:dyDescent="0.25">
      <c r="A181" s="552" t="s">
        <v>95</v>
      </c>
      <c r="B181" s="552"/>
      <c r="C181" s="552"/>
      <c r="D181" s="552"/>
      <c r="E181" s="552"/>
      <c r="F181" s="552"/>
      <c r="G181" s="553" t="s">
        <v>433</v>
      </c>
      <c r="H181" s="553"/>
      <c r="I181" s="553"/>
      <c r="J181" s="553"/>
      <c r="K181" s="553"/>
      <c r="L181" s="553"/>
      <c r="M181" s="553"/>
      <c r="N181" s="553"/>
      <c r="O181" s="553"/>
      <c r="P181" s="553"/>
      <c r="Q181" s="32"/>
    </row>
    <row r="182" spans="1:17" ht="30.75" customHeight="1" x14ac:dyDescent="0.25">
      <c r="A182" s="552" t="s">
        <v>357</v>
      </c>
      <c r="B182" s="552"/>
      <c r="C182" s="552"/>
      <c r="D182" s="552"/>
      <c r="E182" s="552"/>
      <c r="F182" s="552"/>
      <c r="G182" s="553" t="s">
        <v>415</v>
      </c>
      <c r="H182" s="553"/>
      <c r="I182" s="553"/>
      <c r="J182" s="553"/>
      <c r="K182" s="553"/>
      <c r="L182" s="553"/>
      <c r="M182" s="553"/>
      <c r="N182" s="553"/>
      <c r="O182" s="553"/>
      <c r="P182" s="553"/>
      <c r="Q182" s="32"/>
    </row>
    <row r="183" spans="1:17" ht="30.75" customHeight="1" x14ac:dyDescent="0.25">
      <c r="A183" s="560" t="s">
        <v>270</v>
      </c>
      <c r="B183" s="561"/>
      <c r="C183" s="561"/>
      <c r="D183" s="561"/>
      <c r="E183" s="561"/>
      <c r="F183" s="562"/>
      <c r="G183" s="554" t="s">
        <v>412</v>
      </c>
      <c r="H183" s="555"/>
      <c r="I183" s="555"/>
      <c r="J183" s="555"/>
      <c r="K183" s="555"/>
      <c r="L183" s="555"/>
      <c r="M183" s="555"/>
      <c r="N183" s="555"/>
      <c r="O183" s="555"/>
      <c r="P183" s="556"/>
      <c r="Q183" s="32"/>
    </row>
    <row r="184" spans="1:17" ht="30.75" customHeight="1" x14ac:dyDescent="0.25">
      <c r="A184" s="563" t="s">
        <v>96</v>
      </c>
      <c r="B184" s="564"/>
      <c r="C184" s="564"/>
      <c r="D184" s="564"/>
      <c r="E184" s="564"/>
      <c r="F184" s="565"/>
      <c r="G184" s="557" t="s">
        <v>445</v>
      </c>
      <c r="H184" s="558"/>
      <c r="I184" s="558"/>
      <c r="J184" s="558"/>
      <c r="K184" s="558"/>
      <c r="L184" s="558"/>
      <c r="M184" s="558"/>
      <c r="N184" s="558"/>
      <c r="O184" s="558"/>
      <c r="P184" s="559"/>
      <c r="Q184" s="32"/>
    </row>
    <row r="185" spans="1:17" ht="30.75" customHeight="1" x14ac:dyDescent="0.25">
      <c r="A185" s="552" t="s">
        <v>110</v>
      </c>
      <c r="B185" s="552"/>
      <c r="C185" s="552"/>
      <c r="D185" s="552"/>
      <c r="E185" s="552"/>
      <c r="F185" s="552"/>
      <c r="G185" s="553" t="s">
        <v>572</v>
      </c>
      <c r="H185" s="553"/>
      <c r="I185" s="553"/>
      <c r="J185" s="553"/>
      <c r="K185" s="553"/>
      <c r="L185" s="553"/>
      <c r="M185" s="553"/>
      <c r="N185" s="553"/>
      <c r="O185" s="553"/>
      <c r="P185" s="553"/>
      <c r="Q185" s="32"/>
    </row>
    <row r="186" spans="1:17" ht="30.75" customHeight="1" x14ac:dyDescent="0.25">
      <c r="A186" s="552" t="s">
        <v>97</v>
      </c>
      <c r="B186" s="552"/>
      <c r="C186" s="552"/>
      <c r="D186" s="552"/>
      <c r="E186" s="552"/>
      <c r="F186" s="552"/>
      <c r="G186" s="553" t="s">
        <v>49</v>
      </c>
      <c r="H186" s="553"/>
      <c r="I186" s="553"/>
      <c r="J186" s="553"/>
      <c r="K186" s="553"/>
      <c r="L186" s="553"/>
      <c r="M186" s="553"/>
      <c r="N186" s="553"/>
      <c r="O186" s="553"/>
      <c r="P186" s="553"/>
      <c r="Q186" s="32"/>
    </row>
    <row r="187" spans="1:17" ht="30.75" customHeight="1" x14ac:dyDescent="0.25">
      <c r="A187" s="560" t="s">
        <v>341</v>
      </c>
      <c r="B187" s="561"/>
      <c r="C187" s="561"/>
      <c r="D187" s="561"/>
      <c r="E187" s="561"/>
      <c r="F187" s="562"/>
      <c r="G187" s="553" t="s">
        <v>412</v>
      </c>
      <c r="H187" s="553"/>
      <c r="I187" s="553"/>
      <c r="J187" s="553"/>
      <c r="K187" s="553"/>
      <c r="L187" s="553"/>
      <c r="M187" s="553"/>
      <c r="N187" s="553"/>
      <c r="O187" s="553"/>
      <c r="P187" s="553"/>
      <c r="Q187" s="32"/>
    </row>
    <row r="188" spans="1:17" ht="30.75" customHeight="1" x14ac:dyDescent="0.25">
      <c r="A188" s="566" t="s">
        <v>111</v>
      </c>
      <c r="B188" s="566"/>
      <c r="C188" s="566"/>
      <c r="D188" s="566"/>
      <c r="E188" s="566"/>
      <c r="F188" s="566"/>
      <c r="G188" s="568" t="s">
        <v>399</v>
      </c>
      <c r="H188" s="568"/>
      <c r="I188" s="568"/>
      <c r="J188" s="568"/>
      <c r="K188" s="568"/>
      <c r="L188" s="568"/>
      <c r="M188" s="568"/>
      <c r="N188" s="568"/>
      <c r="O188" s="568"/>
      <c r="P188" s="568"/>
      <c r="Q188" s="32"/>
    </row>
    <row r="189" spans="1:17" ht="30.75" customHeight="1" x14ac:dyDescent="0.25">
      <c r="A189" s="567"/>
      <c r="B189" s="567"/>
      <c r="C189" s="567"/>
      <c r="D189" s="567"/>
      <c r="E189" s="567"/>
      <c r="F189" s="567"/>
      <c r="G189" s="567"/>
      <c r="H189" s="567"/>
      <c r="I189" s="567"/>
      <c r="J189" s="567"/>
      <c r="K189" s="567"/>
      <c r="L189" s="567"/>
      <c r="M189" s="567"/>
      <c r="N189" s="567"/>
      <c r="O189" s="567"/>
      <c r="P189" s="567"/>
      <c r="Q189" s="32"/>
    </row>
    <row r="190" spans="1:17" ht="37.5" customHeight="1" x14ac:dyDescent="0.25">
      <c r="A190" s="549" t="s">
        <v>112</v>
      </c>
      <c r="B190" s="547" t="s">
        <v>113</v>
      </c>
      <c r="C190" s="550"/>
      <c r="D190" s="550"/>
      <c r="E190" s="550"/>
      <c r="F190" s="547" t="s">
        <v>1</v>
      </c>
      <c r="G190" s="548"/>
      <c r="H190" s="549" t="s">
        <v>114</v>
      </c>
      <c r="I190" s="549"/>
      <c r="J190" s="549" t="s">
        <v>7</v>
      </c>
      <c r="K190" s="549"/>
      <c r="L190" s="549" t="s">
        <v>115</v>
      </c>
      <c r="M190" s="544" t="s">
        <v>274</v>
      </c>
      <c r="N190" s="547" t="s">
        <v>104</v>
      </c>
      <c r="O190" s="548"/>
      <c r="P190" s="549" t="s">
        <v>4</v>
      </c>
      <c r="Q190" s="32"/>
    </row>
    <row r="191" spans="1:17" ht="62.25" customHeight="1" x14ac:dyDescent="0.25">
      <c r="A191" s="549"/>
      <c r="B191" s="547" t="s">
        <v>116</v>
      </c>
      <c r="C191" s="550"/>
      <c r="D191" s="548"/>
      <c r="E191" s="549" t="s">
        <v>101</v>
      </c>
      <c r="F191" s="549" t="s">
        <v>2</v>
      </c>
      <c r="G191" s="549" t="s">
        <v>3</v>
      </c>
      <c r="H191" s="549" t="s">
        <v>272</v>
      </c>
      <c r="I191" s="549" t="s">
        <v>273</v>
      </c>
      <c r="J191" s="549" t="s">
        <v>100</v>
      </c>
      <c r="K191" s="549" t="s">
        <v>118</v>
      </c>
      <c r="L191" s="549"/>
      <c r="M191" s="545"/>
      <c r="N191" s="544" t="s">
        <v>57</v>
      </c>
      <c r="O191" s="544" t="s">
        <v>105</v>
      </c>
      <c r="P191" s="549"/>
    </row>
    <row r="192" spans="1:17" ht="66" customHeight="1" x14ac:dyDescent="0.25">
      <c r="A192" s="549"/>
      <c r="B192" s="219" t="s">
        <v>352</v>
      </c>
      <c r="C192" s="218" t="s">
        <v>351</v>
      </c>
      <c r="D192" s="211" t="s">
        <v>271</v>
      </c>
      <c r="E192" s="549"/>
      <c r="F192" s="549"/>
      <c r="G192" s="549"/>
      <c r="H192" s="549"/>
      <c r="I192" s="549"/>
      <c r="J192" s="549"/>
      <c r="K192" s="549"/>
      <c r="L192" s="549"/>
      <c r="M192" s="546"/>
      <c r="N192" s="546"/>
      <c r="O192" s="546"/>
      <c r="P192" s="549"/>
    </row>
    <row r="193" spans="1:17" ht="153.75" customHeight="1" x14ac:dyDescent="0.25">
      <c r="A193" s="92">
        <v>1</v>
      </c>
      <c r="B193" s="82" t="s">
        <v>445</v>
      </c>
      <c r="C193" s="82" t="s">
        <v>446</v>
      </c>
      <c r="D193" s="82" t="s">
        <v>344</v>
      </c>
      <c r="E193" s="82" t="str">
        <f>G188</f>
        <v>Cobrir todas as despesas emergências não contempladas pelo planejamento.</v>
      </c>
      <c r="F193" s="83">
        <v>43831</v>
      </c>
      <c r="G193" s="83">
        <v>44196</v>
      </c>
      <c r="H193" s="263">
        <v>11358.5</v>
      </c>
      <c r="I193" s="264">
        <v>12000</v>
      </c>
      <c r="J193" s="94">
        <f t="shared" ref="J193" si="39">I193-H193</f>
        <v>641.5</v>
      </c>
      <c r="K193" s="84">
        <f t="shared" ref="K193" si="40">IFERROR(J193/H193*100,0)</f>
        <v>5.6477527842584845</v>
      </c>
      <c r="L193" s="84">
        <f>IFERROR(I193/$I$194*100,0)</f>
        <v>100</v>
      </c>
      <c r="M193" s="84"/>
      <c r="N193" s="213"/>
      <c r="O193" s="114">
        <f t="shared" ref="O193" si="41">IFERROR(N193/I193*100,)</f>
        <v>0</v>
      </c>
      <c r="P193" s="92" t="s">
        <v>433</v>
      </c>
    </row>
    <row r="194" spans="1:17" ht="32.25" customHeight="1" x14ac:dyDescent="0.4">
      <c r="A194" s="534" t="s">
        <v>0</v>
      </c>
      <c r="B194" s="535"/>
      <c r="C194" s="535"/>
      <c r="D194" s="535"/>
      <c r="E194" s="535"/>
      <c r="F194" s="535"/>
      <c r="G194" s="536"/>
      <c r="H194" s="261">
        <f>SUM(H193:H193)</f>
        <v>11358.5</v>
      </c>
      <c r="I194" s="261">
        <f>SUM(I193:I193)</f>
        <v>12000</v>
      </c>
      <c r="J194" s="112">
        <f>I194-H194</f>
        <v>641.5</v>
      </c>
      <c r="K194" s="113">
        <f>IFERROR(J194/H194*100,0)</f>
        <v>5.6477527842584845</v>
      </c>
      <c r="L194" s="84">
        <f>IFERROR(I194/$I$194*100,0)</f>
        <v>100</v>
      </c>
      <c r="M194" s="113"/>
      <c r="N194" s="111">
        <f>SUM(N193:N193)</f>
        <v>0</v>
      </c>
      <c r="O194" s="96">
        <f>IFERROR(N194/I194*100,)</f>
        <v>0</v>
      </c>
      <c r="P194" s="96"/>
    </row>
    <row r="195" spans="1:17" ht="32.25" customHeight="1" x14ac:dyDescent="0.4">
      <c r="A195" s="1"/>
      <c r="B195" s="1"/>
      <c r="C195" s="1"/>
      <c r="D195" s="1"/>
      <c r="E195" s="1"/>
      <c r="F195" s="1"/>
      <c r="G195" s="1"/>
      <c r="H195" s="265">
        <f>'Quadro Geral'!I17</f>
        <v>11358.5</v>
      </c>
      <c r="I195" s="1"/>
      <c r="J195" s="1"/>
      <c r="K195" s="1"/>
      <c r="L195" s="1"/>
      <c r="M195" s="1"/>
      <c r="N195" s="1"/>
      <c r="O195" s="1"/>
      <c r="P195" s="1"/>
    </row>
    <row r="196" spans="1:17" ht="32.25" customHeight="1" x14ac:dyDescent="0.4">
      <c r="A196" s="537" t="s">
        <v>77</v>
      </c>
      <c r="B196" s="537"/>
      <c r="C196" s="537"/>
      <c r="D196" s="537"/>
      <c r="E196" s="537"/>
      <c r="F196" s="537"/>
      <c r="G196" s="537"/>
      <c r="H196" s="537"/>
      <c r="I196" s="537"/>
      <c r="J196" s="537"/>
      <c r="K196" s="537"/>
      <c r="L196" s="537"/>
      <c r="M196" s="537"/>
      <c r="N196" s="537"/>
      <c r="O196" s="537"/>
      <c r="P196" s="537"/>
    </row>
    <row r="197" spans="1:17" ht="32.25" customHeight="1" x14ac:dyDescent="0.25">
      <c r="A197" s="538" t="s">
        <v>356</v>
      </c>
      <c r="B197" s="539"/>
      <c r="C197" s="539"/>
      <c r="D197" s="539"/>
      <c r="E197" s="539"/>
      <c r="F197" s="539"/>
      <c r="G197" s="539"/>
      <c r="H197" s="539"/>
      <c r="I197" s="539"/>
      <c r="J197" s="539"/>
      <c r="K197" s="539"/>
      <c r="L197" s="539"/>
      <c r="M197" s="539"/>
      <c r="N197" s="539"/>
      <c r="O197" s="539"/>
      <c r="P197" s="540"/>
    </row>
    <row r="198" spans="1:17" ht="32.25" customHeight="1" x14ac:dyDescent="0.4">
      <c r="A198" s="541"/>
      <c r="B198" s="542"/>
      <c r="C198" s="542"/>
      <c r="D198" s="542"/>
      <c r="E198" s="542"/>
      <c r="F198" s="542"/>
      <c r="G198" s="542"/>
      <c r="H198" s="542"/>
      <c r="I198" s="542"/>
      <c r="J198" s="542"/>
      <c r="K198" s="542"/>
      <c r="L198" s="542"/>
      <c r="M198" s="542"/>
      <c r="N198" s="542"/>
      <c r="O198" s="542"/>
      <c r="P198" s="543"/>
    </row>
    <row r="199" spans="1:17" ht="32.25" customHeight="1" x14ac:dyDescent="0.4">
      <c r="A199" s="207"/>
      <c r="B199" s="208"/>
      <c r="C199" s="208"/>
      <c r="D199" s="208"/>
      <c r="E199" s="208"/>
      <c r="F199" s="208"/>
      <c r="N199" s="47"/>
      <c r="O199" s="47"/>
      <c r="P199" s="47"/>
    </row>
    <row r="200" spans="1:17" ht="15" customHeight="1" x14ac:dyDescent="0.4">
      <c r="A200" s="207"/>
      <c r="B200" s="208"/>
      <c r="C200" s="208"/>
      <c r="D200" s="208"/>
      <c r="E200" s="208"/>
      <c r="F200" s="208"/>
      <c r="N200" s="47"/>
      <c r="O200" s="47"/>
      <c r="P200" s="47"/>
    </row>
    <row r="201" spans="1:17" ht="15" customHeight="1" x14ac:dyDescent="0.4">
      <c r="A201" s="207"/>
      <c r="B201" s="208"/>
      <c r="C201" s="208"/>
      <c r="D201" s="208"/>
      <c r="E201" s="208"/>
      <c r="F201" s="208"/>
      <c r="N201" s="47"/>
      <c r="O201" s="47"/>
      <c r="P201" s="47"/>
    </row>
    <row r="202" spans="1:17" ht="30" customHeight="1" x14ac:dyDescent="0.25">
      <c r="A202" s="551" t="s">
        <v>268</v>
      </c>
      <c r="B202" s="551"/>
      <c r="C202" s="551"/>
      <c r="D202" s="551"/>
      <c r="E202" s="551"/>
      <c r="F202" s="551"/>
      <c r="G202" s="551"/>
      <c r="H202" s="551"/>
      <c r="I202" s="551"/>
      <c r="J202" s="551"/>
      <c r="K202" s="551"/>
      <c r="L202" s="551"/>
      <c r="M202" s="551"/>
      <c r="N202" s="551"/>
      <c r="O202" s="551"/>
      <c r="P202" s="551"/>
    </row>
    <row r="203" spans="1:17" ht="30" customHeight="1" x14ac:dyDescent="0.25">
      <c r="A203" s="552" t="s">
        <v>92</v>
      </c>
      <c r="B203" s="552"/>
      <c r="C203" s="552"/>
      <c r="D203" s="552"/>
      <c r="E203" s="552"/>
      <c r="F203" s="552"/>
      <c r="G203" s="553" t="s">
        <v>365</v>
      </c>
      <c r="H203" s="553"/>
      <c r="I203" s="553"/>
      <c r="J203" s="553"/>
      <c r="K203" s="553"/>
      <c r="L203" s="553"/>
      <c r="M203" s="553"/>
      <c r="N203" s="553"/>
      <c r="O203" s="553"/>
      <c r="P203" s="553"/>
      <c r="Q203" s="32"/>
    </row>
    <row r="204" spans="1:17" ht="30" customHeight="1" x14ac:dyDescent="0.25">
      <c r="A204" s="552" t="s">
        <v>95</v>
      </c>
      <c r="B204" s="552"/>
      <c r="C204" s="552"/>
      <c r="D204" s="552"/>
      <c r="E204" s="552"/>
      <c r="F204" s="552"/>
      <c r="G204" s="553" t="s">
        <v>433</v>
      </c>
      <c r="H204" s="553"/>
      <c r="I204" s="553"/>
      <c r="J204" s="553"/>
      <c r="K204" s="553"/>
      <c r="L204" s="553"/>
      <c r="M204" s="553"/>
      <c r="N204" s="553"/>
      <c r="O204" s="553"/>
      <c r="P204" s="553"/>
      <c r="Q204" s="32"/>
    </row>
    <row r="205" spans="1:17" ht="30" customHeight="1" x14ac:dyDescent="0.25">
      <c r="A205" s="552" t="s">
        <v>357</v>
      </c>
      <c r="B205" s="552"/>
      <c r="C205" s="552"/>
      <c r="D205" s="552"/>
      <c r="E205" s="552"/>
      <c r="F205" s="552"/>
      <c r="G205" s="553" t="s">
        <v>415</v>
      </c>
      <c r="H205" s="553"/>
      <c r="I205" s="553"/>
      <c r="J205" s="553"/>
      <c r="K205" s="553"/>
      <c r="L205" s="553"/>
      <c r="M205" s="553"/>
      <c r="N205" s="553"/>
      <c r="O205" s="553"/>
      <c r="P205" s="553"/>
      <c r="Q205" s="32"/>
    </row>
    <row r="206" spans="1:17" ht="30" customHeight="1" x14ac:dyDescent="0.25">
      <c r="A206" s="560" t="s">
        <v>270</v>
      </c>
      <c r="B206" s="561"/>
      <c r="C206" s="561"/>
      <c r="D206" s="561"/>
      <c r="E206" s="561"/>
      <c r="F206" s="562"/>
      <c r="G206" s="554" t="s">
        <v>412</v>
      </c>
      <c r="H206" s="555"/>
      <c r="I206" s="555"/>
      <c r="J206" s="555"/>
      <c r="K206" s="555"/>
      <c r="L206" s="555"/>
      <c r="M206" s="555"/>
      <c r="N206" s="555"/>
      <c r="O206" s="555"/>
      <c r="P206" s="556"/>
      <c r="Q206" s="32"/>
    </row>
    <row r="207" spans="1:17" ht="30" customHeight="1" x14ac:dyDescent="0.25">
      <c r="A207" s="563" t="s">
        <v>96</v>
      </c>
      <c r="B207" s="564"/>
      <c r="C207" s="564"/>
      <c r="D207" s="564"/>
      <c r="E207" s="564"/>
      <c r="F207" s="565"/>
      <c r="G207" s="557" t="s">
        <v>104</v>
      </c>
      <c r="H207" s="558"/>
      <c r="I207" s="558"/>
      <c r="J207" s="558"/>
      <c r="K207" s="558"/>
      <c r="L207" s="558"/>
      <c r="M207" s="558"/>
      <c r="N207" s="558"/>
      <c r="O207" s="558"/>
      <c r="P207" s="559"/>
      <c r="Q207" s="32"/>
    </row>
    <row r="208" spans="1:17" ht="30" customHeight="1" x14ac:dyDescent="0.25">
      <c r="A208" s="552" t="s">
        <v>110</v>
      </c>
      <c r="B208" s="552"/>
      <c r="C208" s="552"/>
      <c r="D208" s="552"/>
      <c r="E208" s="552"/>
      <c r="F208" s="552"/>
      <c r="G208" s="553" t="s">
        <v>385</v>
      </c>
      <c r="H208" s="553"/>
      <c r="I208" s="553"/>
      <c r="J208" s="553"/>
      <c r="K208" s="553"/>
      <c r="L208" s="553"/>
      <c r="M208" s="553"/>
      <c r="N208" s="553"/>
      <c r="O208" s="553"/>
      <c r="P208" s="553"/>
      <c r="Q208" s="32"/>
    </row>
    <row r="209" spans="1:17" ht="30" customHeight="1" x14ac:dyDescent="0.25">
      <c r="A209" s="552" t="s">
        <v>97</v>
      </c>
      <c r="B209" s="552"/>
      <c r="C209" s="552"/>
      <c r="D209" s="552"/>
      <c r="E209" s="552"/>
      <c r="F209" s="552"/>
      <c r="G209" s="553" t="s">
        <v>49</v>
      </c>
      <c r="H209" s="553"/>
      <c r="I209" s="553"/>
      <c r="J209" s="553"/>
      <c r="K209" s="553"/>
      <c r="L209" s="553"/>
      <c r="M209" s="553"/>
      <c r="N209" s="553"/>
      <c r="O209" s="553"/>
      <c r="P209" s="553"/>
      <c r="Q209" s="32"/>
    </row>
    <row r="210" spans="1:17" ht="30" customHeight="1" x14ac:dyDescent="0.25">
      <c r="A210" s="560" t="s">
        <v>341</v>
      </c>
      <c r="B210" s="561"/>
      <c r="C210" s="561"/>
      <c r="D210" s="561"/>
      <c r="E210" s="561"/>
      <c r="F210" s="562"/>
      <c r="G210" s="553" t="s">
        <v>412</v>
      </c>
      <c r="H210" s="553"/>
      <c r="I210" s="553"/>
      <c r="J210" s="553"/>
      <c r="K210" s="553"/>
      <c r="L210" s="553"/>
      <c r="M210" s="553"/>
      <c r="N210" s="553"/>
      <c r="O210" s="553"/>
      <c r="P210" s="553"/>
      <c r="Q210" s="32"/>
    </row>
    <row r="211" spans="1:17" ht="30" customHeight="1" x14ac:dyDescent="0.25">
      <c r="A211" s="566" t="s">
        <v>111</v>
      </c>
      <c r="B211" s="566"/>
      <c r="C211" s="566"/>
      <c r="D211" s="566"/>
      <c r="E211" s="566"/>
      <c r="F211" s="566"/>
      <c r="G211" s="568" t="s">
        <v>398</v>
      </c>
      <c r="H211" s="568"/>
      <c r="I211" s="568"/>
      <c r="J211" s="568"/>
      <c r="K211" s="568"/>
      <c r="L211" s="568"/>
      <c r="M211" s="568"/>
      <c r="N211" s="568"/>
      <c r="O211" s="568"/>
      <c r="P211" s="568"/>
      <c r="Q211" s="32"/>
    </row>
    <row r="212" spans="1:17" ht="30" customHeight="1" x14ac:dyDescent="0.25">
      <c r="A212" s="567"/>
      <c r="B212" s="567"/>
      <c r="C212" s="567"/>
      <c r="D212" s="567"/>
      <c r="E212" s="567"/>
      <c r="F212" s="567"/>
      <c r="G212" s="567"/>
      <c r="H212" s="567"/>
      <c r="I212" s="567"/>
      <c r="J212" s="567"/>
      <c r="K212" s="567"/>
      <c r="L212" s="567"/>
      <c r="M212" s="567"/>
      <c r="N212" s="567"/>
      <c r="O212" s="567"/>
      <c r="P212" s="567"/>
      <c r="Q212" s="32"/>
    </row>
    <row r="213" spans="1:17" ht="37.5" customHeight="1" x14ac:dyDescent="0.25">
      <c r="A213" s="549" t="s">
        <v>112</v>
      </c>
      <c r="B213" s="547" t="s">
        <v>113</v>
      </c>
      <c r="C213" s="550"/>
      <c r="D213" s="550"/>
      <c r="E213" s="550"/>
      <c r="F213" s="547" t="s">
        <v>1</v>
      </c>
      <c r="G213" s="548"/>
      <c r="H213" s="549" t="s">
        <v>114</v>
      </c>
      <c r="I213" s="549"/>
      <c r="J213" s="549" t="s">
        <v>7</v>
      </c>
      <c r="K213" s="549"/>
      <c r="L213" s="549" t="s">
        <v>115</v>
      </c>
      <c r="M213" s="544" t="s">
        <v>274</v>
      </c>
      <c r="N213" s="547" t="s">
        <v>104</v>
      </c>
      <c r="O213" s="548"/>
      <c r="P213" s="549" t="s">
        <v>4</v>
      </c>
      <c r="Q213" s="32"/>
    </row>
    <row r="214" spans="1:17" ht="73.5" customHeight="1" x14ac:dyDescent="0.25">
      <c r="A214" s="549"/>
      <c r="B214" s="547" t="s">
        <v>116</v>
      </c>
      <c r="C214" s="550"/>
      <c r="D214" s="548"/>
      <c r="E214" s="549" t="s">
        <v>101</v>
      </c>
      <c r="F214" s="549" t="s">
        <v>2</v>
      </c>
      <c r="G214" s="549" t="s">
        <v>3</v>
      </c>
      <c r="H214" s="549" t="s">
        <v>272</v>
      </c>
      <c r="I214" s="549" t="s">
        <v>273</v>
      </c>
      <c r="J214" s="549" t="s">
        <v>100</v>
      </c>
      <c r="K214" s="549" t="s">
        <v>118</v>
      </c>
      <c r="L214" s="549"/>
      <c r="M214" s="545"/>
      <c r="N214" s="544" t="s">
        <v>57</v>
      </c>
      <c r="O214" s="544" t="s">
        <v>105</v>
      </c>
      <c r="P214" s="549"/>
    </row>
    <row r="215" spans="1:17" ht="62.25" customHeight="1" x14ac:dyDescent="0.25">
      <c r="A215" s="549"/>
      <c r="B215" s="219" t="s">
        <v>352</v>
      </c>
      <c r="C215" s="218" t="s">
        <v>351</v>
      </c>
      <c r="D215" s="211" t="s">
        <v>271</v>
      </c>
      <c r="E215" s="549"/>
      <c r="F215" s="549"/>
      <c r="G215" s="549"/>
      <c r="H215" s="549"/>
      <c r="I215" s="549"/>
      <c r="J215" s="549"/>
      <c r="K215" s="549"/>
      <c r="L215" s="549"/>
      <c r="M215" s="546"/>
      <c r="N215" s="546"/>
      <c r="O215" s="546"/>
      <c r="P215" s="549"/>
    </row>
    <row r="216" spans="1:17" ht="118.5" customHeight="1" x14ac:dyDescent="0.25">
      <c r="A216" s="92">
        <v>1</v>
      </c>
      <c r="B216" s="82" t="s">
        <v>575</v>
      </c>
      <c r="C216" s="82" t="s">
        <v>576</v>
      </c>
      <c r="D216" s="82" t="s">
        <v>344</v>
      </c>
      <c r="E216" s="82" t="s">
        <v>447</v>
      </c>
      <c r="F216" s="83">
        <v>43831</v>
      </c>
      <c r="G216" s="83">
        <v>44196</v>
      </c>
      <c r="H216" s="263">
        <v>8033</v>
      </c>
      <c r="I216" s="264">
        <v>10012</v>
      </c>
      <c r="J216" s="94">
        <f t="shared" ref="J216" si="42">I216-H216</f>
        <v>1979</v>
      </c>
      <c r="K216" s="84">
        <f t="shared" ref="K216" si="43">IFERROR(J216/H216*100,0)</f>
        <v>24.635877007344703</v>
      </c>
      <c r="L216" s="84">
        <f>IFERROR(I216/$I$217*100,0)</f>
        <v>100</v>
      </c>
      <c r="M216" s="84"/>
      <c r="N216" s="213"/>
      <c r="O216" s="114">
        <f t="shared" ref="O216" si="44">IFERROR(N216/I216*100,)</f>
        <v>0</v>
      </c>
      <c r="P216" s="92" t="s">
        <v>433</v>
      </c>
    </row>
    <row r="217" spans="1:17" ht="30" customHeight="1" x14ac:dyDescent="0.4">
      <c r="A217" s="534" t="s">
        <v>0</v>
      </c>
      <c r="B217" s="535"/>
      <c r="C217" s="535"/>
      <c r="D217" s="535"/>
      <c r="E217" s="535"/>
      <c r="F217" s="535"/>
      <c r="G217" s="536"/>
      <c r="H217" s="261">
        <f>SUM(H216:H216)</f>
        <v>8033</v>
      </c>
      <c r="I217" s="261">
        <f>SUM(I216:I216)</f>
        <v>10012</v>
      </c>
      <c r="J217" s="112">
        <f>I217-H217</f>
        <v>1979</v>
      </c>
      <c r="K217" s="113">
        <f>IFERROR(J217/H217*100,0)</f>
        <v>24.635877007344703</v>
      </c>
      <c r="L217" s="84">
        <f>IFERROR(I217/$I$217*100,0)</f>
        <v>100</v>
      </c>
      <c r="M217" s="113"/>
      <c r="N217" s="111">
        <f>SUM(N216:N216)</f>
        <v>0</v>
      </c>
      <c r="O217" s="96">
        <f>IFERROR(N217/I217*100,)</f>
        <v>0</v>
      </c>
      <c r="P217" s="96"/>
    </row>
    <row r="218" spans="1:17" ht="30" customHeight="1" x14ac:dyDescent="0.4">
      <c r="A218" s="1"/>
      <c r="B218" s="1"/>
      <c r="C218" s="1"/>
      <c r="D218" s="1"/>
      <c r="E218" s="1"/>
      <c r="F218" s="1"/>
      <c r="G218" s="1"/>
      <c r="H218" s="266">
        <f>'Quadro Geral'!I18</f>
        <v>8033</v>
      </c>
      <c r="I218" s="1"/>
      <c r="J218" s="1"/>
      <c r="K218" s="1"/>
      <c r="L218" s="1"/>
      <c r="M218" s="1"/>
      <c r="N218" s="1"/>
      <c r="O218" s="1"/>
      <c r="P218" s="1"/>
    </row>
    <row r="219" spans="1:17" ht="30" customHeight="1" x14ac:dyDescent="0.4">
      <c r="A219" s="537" t="s">
        <v>77</v>
      </c>
      <c r="B219" s="537"/>
      <c r="C219" s="537"/>
      <c r="D219" s="537"/>
      <c r="E219" s="537"/>
      <c r="F219" s="537"/>
      <c r="G219" s="537"/>
      <c r="H219" s="537"/>
      <c r="I219" s="537"/>
      <c r="J219" s="537"/>
      <c r="K219" s="537"/>
      <c r="L219" s="537"/>
      <c r="M219" s="537"/>
      <c r="N219" s="537"/>
      <c r="O219" s="537"/>
      <c r="P219" s="537"/>
    </row>
    <row r="220" spans="1:17" ht="30" customHeight="1" x14ac:dyDescent="0.25">
      <c r="A220" s="538" t="s">
        <v>356</v>
      </c>
      <c r="B220" s="539"/>
      <c r="C220" s="539"/>
      <c r="D220" s="539"/>
      <c r="E220" s="539"/>
      <c r="F220" s="539"/>
      <c r="G220" s="539"/>
      <c r="H220" s="539"/>
      <c r="I220" s="539"/>
      <c r="J220" s="539"/>
      <c r="K220" s="539"/>
      <c r="L220" s="539"/>
      <c r="M220" s="539"/>
      <c r="N220" s="539"/>
      <c r="O220" s="539"/>
      <c r="P220" s="540"/>
    </row>
    <row r="221" spans="1:17" ht="30" customHeight="1" x14ac:dyDescent="0.4">
      <c r="A221" s="541"/>
      <c r="B221" s="542"/>
      <c r="C221" s="542"/>
      <c r="D221" s="542"/>
      <c r="E221" s="542"/>
      <c r="F221" s="542"/>
      <c r="G221" s="542"/>
      <c r="H221" s="542"/>
      <c r="I221" s="542"/>
      <c r="J221" s="542"/>
      <c r="K221" s="542"/>
      <c r="L221" s="542"/>
      <c r="M221" s="542"/>
      <c r="N221" s="542"/>
      <c r="O221" s="542"/>
      <c r="P221" s="543"/>
    </row>
    <row r="222" spans="1:17" ht="30" customHeight="1" x14ac:dyDescent="0.4">
      <c r="A222" s="207"/>
      <c r="B222" s="208"/>
      <c r="C222" s="208"/>
      <c r="D222" s="208"/>
      <c r="E222" s="208"/>
      <c r="F222" s="208"/>
      <c r="N222" s="47"/>
      <c r="O222" s="47"/>
      <c r="P222" s="47"/>
    </row>
    <row r="223" spans="1:17" ht="30" customHeight="1" x14ac:dyDescent="0.25">
      <c r="A223" s="551" t="s">
        <v>268</v>
      </c>
      <c r="B223" s="551"/>
      <c r="C223" s="551"/>
      <c r="D223" s="551"/>
      <c r="E223" s="551"/>
      <c r="F223" s="551"/>
      <c r="G223" s="551"/>
      <c r="H223" s="551"/>
      <c r="I223" s="551"/>
      <c r="J223" s="551"/>
      <c r="K223" s="551"/>
      <c r="L223" s="551"/>
      <c r="M223" s="551"/>
      <c r="N223" s="551"/>
      <c r="O223" s="551"/>
      <c r="P223" s="551"/>
    </row>
    <row r="224" spans="1:17" ht="30" customHeight="1" x14ac:dyDescent="0.25">
      <c r="A224" s="552" t="s">
        <v>92</v>
      </c>
      <c r="B224" s="552"/>
      <c r="C224" s="552"/>
      <c r="D224" s="552"/>
      <c r="E224" s="552"/>
      <c r="F224" s="552"/>
      <c r="G224" s="553" t="s">
        <v>451</v>
      </c>
      <c r="H224" s="553"/>
      <c r="I224" s="553"/>
      <c r="J224" s="553"/>
      <c r="K224" s="553"/>
      <c r="L224" s="553"/>
      <c r="M224" s="553"/>
      <c r="N224" s="553"/>
      <c r="O224" s="553"/>
      <c r="P224" s="553"/>
    </row>
    <row r="225" spans="1:17" ht="30" customHeight="1" x14ac:dyDescent="0.25">
      <c r="A225" s="552" t="s">
        <v>95</v>
      </c>
      <c r="B225" s="552"/>
      <c r="C225" s="552"/>
      <c r="D225" s="552"/>
      <c r="E225" s="552"/>
      <c r="F225" s="552"/>
      <c r="G225" s="553" t="s">
        <v>433</v>
      </c>
      <c r="H225" s="553"/>
      <c r="I225" s="553"/>
      <c r="J225" s="553"/>
      <c r="K225" s="553"/>
      <c r="L225" s="553"/>
      <c r="M225" s="553"/>
      <c r="N225" s="553"/>
      <c r="O225" s="553"/>
      <c r="P225" s="553"/>
    </row>
    <row r="226" spans="1:17" ht="30" customHeight="1" x14ac:dyDescent="0.25">
      <c r="A226" s="552" t="s">
        <v>357</v>
      </c>
      <c r="B226" s="552"/>
      <c r="C226" s="552"/>
      <c r="D226" s="552"/>
      <c r="E226" s="552"/>
      <c r="F226" s="552"/>
      <c r="G226" s="553" t="s">
        <v>415</v>
      </c>
      <c r="H226" s="553"/>
      <c r="I226" s="553"/>
      <c r="J226" s="553"/>
      <c r="K226" s="553"/>
      <c r="L226" s="553"/>
      <c r="M226" s="553"/>
      <c r="N226" s="553"/>
      <c r="O226" s="553"/>
      <c r="P226" s="553"/>
    </row>
    <row r="227" spans="1:17" ht="30" customHeight="1" x14ac:dyDescent="0.25">
      <c r="A227" s="560" t="s">
        <v>270</v>
      </c>
      <c r="B227" s="561"/>
      <c r="C227" s="561"/>
      <c r="D227" s="561"/>
      <c r="E227" s="561"/>
      <c r="F227" s="562"/>
      <c r="G227" s="554" t="s">
        <v>412</v>
      </c>
      <c r="H227" s="555"/>
      <c r="I227" s="555"/>
      <c r="J227" s="555"/>
      <c r="K227" s="555"/>
      <c r="L227" s="555"/>
      <c r="M227" s="555"/>
      <c r="N227" s="555"/>
      <c r="O227" s="555"/>
      <c r="P227" s="556"/>
      <c r="Q227" s="32"/>
    </row>
    <row r="228" spans="1:17" ht="30" customHeight="1" x14ac:dyDescent="0.25">
      <c r="A228" s="563" t="s">
        <v>96</v>
      </c>
      <c r="B228" s="564"/>
      <c r="C228" s="564"/>
      <c r="D228" s="564"/>
      <c r="E228" s="564"/>
      <c r="F228" s="565"/>
      <c r="G228" s="557" t="s">
        <v>452</v>
      </c>
      <c r="H228" s="558"/>
      <c r="I228" s="558"/>
      <c r="J228" s="558"/>
      <c r="K228" s="558"/>
      <c r="L228" s="558"/>
      <c r="M228" s="558"/>
      <c r="N228" s="558"/>
      <c r="O228" s="558"/>
      <c r="P228" s="559"/>
      <c r="Q228" s="32"/>
    </row>
    <row r="229" spans="1:17" ht="30" customHeight="1" x14ac:dyDescent="0.25">
      <c r="A229" s="552" t="s">
        <v>110</v>
      </c>
      <c r="B229" s="552"/>
      <c r="C229" s="552"/>
      <c r="D229" s="552"/>
      <c r="E229" s="552"/>
      <c r="F229" s="552"/>
      <c r="G229" s="553" t="s">
        <v>384</v>
      </c>
      <c r="H229" s="553"/>
      <c r="I229" s="553"/>
      <c r="J229" s="553"/>
      <c r="K229" s="553"/>
      <c r="L229" s="553"/>
      <c r="M229" s="553"/>
      <c r="N229" s="553"/>
      <c r="O229" s="553"/>
      <c r="P229" s="553"/>
      <c r="Q229" s="32"/>
    </row>
    <row r="230" spans="1:17" ht="30" customHeight="1" x14ac:dyDescent="0.25">
      <c r="A230" s="552" t="s">
        <v>97</v>
      </c>
      <c r="B230" s="552"/>
      <c r="C230" s="552"/>
      <c r="D230" s="552"/>
      <c r="E230" s="552"/>
      <c r="F230" s="552"/>
      <c r="G230" s="553" t="s">
        <v>41</v>
      </c>
      <c r="H230" s="553"/>
      <c r="I230" s="553"/>
      <c r="J230" s="553"/>
      <c r="K230" s="553"/>
      <c r="L230" s="553"/>
      <c r="M230" s="553"/>
      <c r="N230" s="553"/>
      <c r="O230" s="553"/>
      <c r="P230" s="553"/>
      <c r="Q230" s="32"/>
    </row>
    <row r="231" spans="1:17" ht="30" customHeight="1" x14ac:dyDescent="0.25">
      <c r="A231" s="560" t="s">
        <v>341</v>
      </c>
      <c r="B231" s="561"/>
      <c r="C231" s="561"/>
      <c r="D231" s="561"/>
      <c r="E231" s="561"/>
      <c r="F231" s="562"/>
      <c r="G231" s="553" t="s">
        <v>412</v>
      </c>
      <c r="H231" s="553"/>
      <c r="I231" s="553"/>
      <c r="J231" s="553"/>
      <c r="K231" s="553"/>
      <c r="L231" s="553"/>
      <c r="M231" s="553"/>
      <c r="N231" s="553"/>
      <c r="O231" s="553"/>
      <c r="P231" s="553"/>
      <c r="Q231" s="32"/>
    </row>
    <row r="232" spans="1:17" ht="30" customHeight="1" x14ac:dyDescent="0.25">
      <c r="A232" s="566" t="s">
        <v>111</v>
      </c>
      <c r="B232" s="566"/>
      <c r="C232" s="566"/>
      <c r="D232" s="566"/>
      <c r="E232" s="566"/>
      <c r="F232" s="566"/>
      <c r="G232" s="568" t="s">
        <v>395</v>
      </c>
      <c r="H232" s="568"/>
      <c r="I232" s="568"/>
      <c r="J232" s="568"/>
      <c r="K232" s="568"/>
      <c r="L232" s="568"/>
      <c r="M232" s="568"/>
      <c r="N232" s="568"/>
      <c r="O232" s="568"/>
      <c r="P232" s="568"/>
      <c r="Q232" s="32"/>
    </row>
    <row r="233" spans="1:17" ht="30" customHeight="1" x14ac:dyDescent="0.25">
      <c r="A233" s="567"/>
      <c r="B233" s="567"/>
      <c r="C233" s="567"/>
      <c r="D233" s="567"/>
      <c r="E233" s="567"/>
      <c r="F233" s="567"/>
      <c r="G233" s="567"/>
      <c r="H233" s="567"/>
      <c r="I233" s="567"/>
      <c r="J233" s="567"/>
      <c r="K233" s="567"/>
      <c r="L233" s="567"/>
      <c r="M233" s="567"/>
      <c r="N233" s="567"/>
      <c r="O233" s="567"/>
      <c r="P233" s="567"/>
      <c r="Q233" s="32"/>
    </row>
    <row r="234" spans="1:17" ht="30" customHeight="1" x14ac:dyDescent="0.25">
      <c r="A234" s="549" t="s">
        <v>112</v>
      </c>
      <c r="B234" s="547" t="s">
        <v>113</v>
      </c>
      <c r="C234" s="550"/>
      <c r="D234" s="550"/>
      <c r="E234" s="550"/>
      <c r="F234" s="547" t="s">
        <v>1</v>
      </c>
      <c r="G234" s="548"/>
      <c r="H234" s="549" t="s">
        <v>114</v>
      </c>
      <c r="I234" s="549"/>
      <c r="J234" s="549" t="s">
        <v>7</v>
      </c>
      <c r="K234" s="549"/>
      <c r="L234" s="549" t="s">
        <v>115</v>
      </c>
      <c r="M234" s="544" t="s">
        <v>274</v>
      </c>
      <c r="N234" s="547" t="s">
        <v>104</v>
      </c>
      <c r="O234" s="548"/>
      <c r="P234" s="549" t="s">
        <v>4</v>
      </c>
      <c r="Q234" s="32"/>
    </row>
    <row r="235" spans="1:17" ht="60" customHeight="1" x14ac:dyDescent="0.25">
      <c r="A235" s="549"/>
      <c r="B235" s="547" t="s">
        <v>116</v>
      </c>
      <c r="C235" s="550"/>
      <c r="D235" s="548"/>
      <c r="E235" s="549" t="s">
        <v>101</v>
      </c>
      <c r="F235" s="549" t="s">
        <v>2</v>
      </c>
      <c r="G235" s="549" t="s">
        <v>3</v>
      </c>
      <c r="H235" s="549" t="s">
        <v>272</v>
      </c>
      <c r="I235" s="549" t="s">
        <v>273</v>
      </c>
      <c r="J235" s="549" t="s">
        <v>100</v>
      </c>
      <c r="K235" s="549" t="s">
        <v>118</v>
      </c>
      <c r="L235" s="549"/>
      <c r="M235" s="545"/>
      <c r="N235" s="544" t="s">
        <v>57</v>
      </c>
      <c r="O235" s="544" t="s">
        <v>105</v>
      </c>
      <c r="P235" s="549"/>
      <c r="Q235" s="32"/>
    </row>
    <row r="236" spans="1:17" ht="67.5" customHeight="1" x14ac:dyDescent="0.25">
      <c r="A236" s="549"/>
      <c r="B236" s="220" t="s">
        <v>352</v>
      </c>
      <c r="C236" s="221" t="s">
        <v>351</v>
      </c>
      <c r="D236" s="211" t="s">
        <v>271</v>
      </c>
      <c r="E236" s="549"/>
      <c r="F236" s="549"/>
      <c r="G236" s="549"/>
      <c r="H236" s="549"/>
      <c r="I236" s="549"/>
      <c r="J236" s="549"/>
      <c r="K236" s="549"/>
      <c r="L236" s="549"/>
      <c r="M236" s="546"/>
      <c r="N236" s="546"/>
      <c r="O236" s="546"/>
      <c r="P236" s="549"/>
    </row>
    <row r="237" spans="1:17" ht="146.25" customHeight="1" x14ac:dyDescent="0.35">
      <c r="A237" s="92">
        <v>1</v>
      </c>
      <c r="B237" s="82" t="s">
        <v>448</v>
      </c>
      <c r="C237" s="82" t="s">
        <v>449</v>
      </c>
      <c r="D237" s="82" t="s">
        <v>317</v>
      </c>
      <c r="E237" s="82" t="s">
        <v>450</v>
      </c>
      <c r="F237" s="83">
        <v>43831</v>
      </c>
      <c r="G237" s="83">
        <v>44196</v>
      </c>
      <c r="H237" s="263">
        <v>21864</v>
      </c>
      <c r="I237" s="264">
        <v>21560</v>
      </c>
      <c r="J237" s="94">
        <f t="shared" ref="J237" si="45">I237-H237</f>
        <v>-304</v>
      </c>
      <c r="K237" s="84">
        <f t="shared" ref="K237" si="46">IFERROR(J237/H237*100,0)</f>
        <v>-1.3904134650567141</v>
      </c>
      <c r="L237" s="84">
        <f>IFERROR(I237/$I$238*100,0)</f>
        <v>100</v>
      </c>
      <c r="M237" s="84"/>
      <c r="N237" s="213">
        <f>I237</f>
        <v>21560</v>
      </c>
      <c r="O237" s="114">
        <f t="shared" ref="O237" si="47">IFERROR(N237/I237*100,)</f>
        <v>100</v>
      </c>
      <c r="P237" s="92" t="s">
        <v>433</v>
      </c>
      <c r="Q237" s="313"/>
    </row>
    <row r="238" spans="1:17" ht="30" customHeight="1" x14ac:dyDescent="0.4">
      <c r="A238" s="534" t="s">
        <v>0</v>
      </c>
      <c r="B238" s="535"/>
      <c r="C238" s="535"/>
      <c r="D238" s="535"/>
      <c r="E238" s="535"/>
      <c r="F238" s="535"/>
      <c r="G238" s="536"/>
      <c r="H238" s="261">
        <f>SUM(H237:H237)</f>
        <v>21864</v>
      </c>
      <c r="I238" s="261">
        <f>SUM(I237:I237)</f>
        <v>21560</v>
      </c>
      <c r="J238" s="112">
        <f>I238-H238</f>
        <v>-304</v>
      </c>
      <c r="K238" s="113">
        <f>IFERROR(J238/H238*100,0)</f>
        <v>-1.3904134650567141</v>
      </c>
      <c r="L238" s="84">
        <f>IFERROR(I238/$I$238*100,0)</f>
        <v>100</v>
      </c>
      <c r="M238" s="113"/>
      <c r="N238" s="111">
        <f>SUM(N237:N237)</f>
        <v>21560</v>
      </c>
      <c r="O238" s="96">
        <f>IFERROR(N238/I238*100,)</f>
        <v>100</v>
      </c>
      <c r="P238" s="96"/>
      <c r="Q238" s="32"/>
    </row>
    <row r="239" spans="1:17" ht="30" customHeight="1" x14ac:dyDescent="0.4">
      <c r="A239" s="1"/>
      <c r="B239" s="1"/>
      <c r="C239" s="1"/>
      <c r="D239" s="1"/>
      <c r="E239" s="1"/>
      <c r="F239" s="1"/>
      <c r="G239" s="1"/>
      <c r="H239" s="270">
        <f>'Quadro Geral'!I20</f>
        <v>21864</v>
      </c>
      <c r="I239" s="1"/>
      <c r="J239" s="1"/>
      <c r="K239" s="1"/>
      <c r="L239" s="1"/>
      <c r="M239" s="1"/>
      <c r="N239" s="1"/>
      <c r="O239" s="1"/>
      <c r="P239" s="1"/>
      <c r="Q239" s="32"/>
    </row>
    <row r="240" spans="1:17" ht="30" customHeight="1" x14ac:dyDescent="0.4">
      <c r="A240" s="537" t="s">
        <v>77</v>
      </c>
      <c r="B240" s="537"/>
      <c r="C240" s="537"/>
      <c r="D240" s="537"/>
      <c r="E240" s="537"/>
      <c r="F240" s="537"/>
      <c r="G240" s="537"/>
      <c r="H240" s="537"/>
      <c r="I240" s="537"/>
      <c r="J240" s="537"/>
      <c r="K240" s="537"/>
      <c r="L240" s="537"/>
      <c r="M240" s="537"/>
      <c r="N240" s="537"/>
      <c r="O240" s="537"/>
      <c r="P240" s="537"/>
      <c r="Q240" s="32"/>
    </row>
    <row r="241" spans="1:17" ht="30" customHeight="1" x14ac:dyDescent="0.25">
      <c r="A241" s="538" t="s">
        <v>356</v>
      </c>
      <c r="B241" s="539"/>
      <c r="C241" s="539"/>
      <c r="D241" s="539"/>
      <c r="E241" s="539"/>
      <c r="F241" s="539"/>
      <c r="G241" s="539"/>
      <c r="H241" s="539"/>
      <c r="I241" s="539"/>
      <c r="J241" s="539"/>
      <c r="K241" s="539"/>
      <c r="L241" s="539"/>
      <c r="M241" s="539"/>
      <c r="N241" s="539"/>
      <c r="O241" s="539"/>
      <c r="P241" s="540"/>
      <c r="Q241" s="32"/>
    </row>
    <row r="242" spans="1:17" ht="30" customHeight="1" x14ac:dyDescent="0.4">
      <c r="A242" s="541"/>
      <c r="B242" s="542"/>
      <c r="C242" s="542"/>
      <c r="D242" s="542"/>
      <c r="E242" s="542"/>
      <c r="F242" s="542"/>
      <c r="G242" s="542"/>
      <c r="H242" s="542"/>
      <c r="I242" s="542"/>
      <c r="J242" s="542"/>
      <c r="K242" s="542"/>
      <c r="L242" s="542"/>
      <c r="M242" s="542"/>
      <c r="N242" s="542"/>
      <c r="O242" s="542"/>
      <c r="P242" s="543"/>
      <c r="Q242" s="32"/>
    </row>
    <row r="243" spans="1:17" ht="30" customHeight="1" x14ac:dyDescent="0.4">
      <c r="A243" s="207"/>
      <c r="B243" s="208"/>
      <c r="C243" s="208"/>
      <c r="D243" s="208"/>
      <c r="E243" s="208"/>
      <c r="F243" s="208"/>
      <c r="N243" s="47"/>
      <c r="O243" s="47"/>
      <c r="P243" s="47"/>
      <c r="Q243" s="32"/>
    </row>
    <row r="244" spans="1:17" ht="30" customHeight="1" x14ac:dyDescent="0.25">
      <c r="A244" s="551" t="s">
        <v>268</v>
      </c>
      <c r="B244" s="551"/>
      <c r="C244" s="551"/>
      <c r="D244" s="551"/>
      <c r="E244" s="551"/>
      <c r="F244" s="551"/>
      <c r="G244" s="551"/>
      <c r="H244" s="551"/>
      <c r="I244" s="551"/>
      <c r="J244" s="551"/>
      <c r="K244" s="551"/>
      <c r="L244" s="551"/>
      <c r="M244" s="551"/>
      <c r="N244" s="551"/>
      <c r="O244" s="551"/>
      <c r="P244" s="551"/>
      <c r="Q244" s="32"/>
    </row>
    <row r="245" spans="1:17" ht="30" customHeight="1" x14ac:dyDescent="0.25">
      <c r="A245" s="552" t="s">
        <v>92</v>
      </c>
      <c r="B245" s="552"/>
      <c r="C245" s="552"/>
      <c r="D245" s="552"/>
      <c r="E245" s="552"/>
      <c r="F245" s="552"/>
      <c r="G245" s="553" t="s">
        <v>451</v>
      </c>
      <c r="H245" s="553"/>
      <c r="I245" s="553"/>
      <c r="J245" s="553"/>
      <c r="K245" s="553"/>
      <c r="L245" s="553"/>
      <c r="M245" s="553"/>
      <c r="N245" s="553"/>
      <c r="O245" s="553"/>
      <c r="P245" s="553"/>
      <c r="Q245" s="32"/>
    </row>
    <row r="246" spans="1:17" ht="30" customHeight="1" x14ac:dyDescent="0.25">
      <c r="A246" s="552" t="s">
        <v>95</v>
      </c>
      <c r="B246" s="552"/>
      <c r="C246" s="552"/>
      <c r="D246" s="552"/>
      <c r="E246" s="552"/>
      <c r="F246" s="552"/>
      <c r="G246" s="553" t="s">
        <v>433</v>
      </c>
      <c r="H246" s="553"/>
      <c r="I246" s="553"/>
      <c r="J246" s="553"/>
      <c r="K246" s="553"/>
      <c r="L246" s="553"/>
      <c r="M246" s="553"/>
      <c r="N246" s="553"/>
      <c r="O246" s="553"/>
      <c r="P246" s="553"/>
      <c r="Q246" s="32"/>
    </row>
    <row r="247" spans="1:17" ht="30" customHeight="1" x14ac:dyDescent="0.25">
      <c r="A247" s="552" t="s">
        <v>357</v>
      </c>
      <c r="B247" s="552"/>
      <c r="C247" s="552"/>
      <c r="D247" s="552"/>
      <c r="E247" s="552"/>
      <c r="F247" s="552"/>
      <c r="G247" s="553" t="s">
        <v>415</v>
      </c>
      <c r="H247" s="553"/>
      <c r="I247" s="553"/>
      <c r="J247" s="553"/>
      <c r="K247" s="553"/>
      <c r="L247" s="553"/>
      <c r="M247" s="553"/>
      <c r="N247" s="553"/>
      <c r="O247" s="553"/>
      <c r="P247" s="553"/>
      <c r="Q247" s="32"/>
    </row>
    <row r="248" spans="1:17" ht="30" customHeight="1" x14ac:dyDescent="0.25">
      <c r="A248" s="560" t="s">
        <v>270</v>
      </c>
      <c r="B248" s="561"/>
      <c r="C248" s="561"/>
      <c r="D248" s="561"/>
      <c r="E248" s="561"/>
      <c r="F248" s="562"/>
      <c r="G248" s="554" t="s">
        <v>412</v>
      </c>
      <c r="H248" s="555"/>
      <c r="I248" s="555"/>
      <c r="J248" s="555"/>
      <c r="K248" s="555"/>
      <c r="L248" s="555"/>
      <c r="M248" s="555"/>
      <c r="N248" s="555"/>
      <c r="O248" s="555"/>
      <c r="P248" s="556"/>
      <c r="Q248" s="32"/>
    </row>
    <row r="249" spans="1:17" ht="30" customHeight="1" x14ac:dyDescent="0.25">
      <c r="A249" s="563" t="s">
        <v>96</v>
      </c>
      <c r="B249" s="564"/>
      <c r="C249" s="564"/>
      <c r="D249" s="564"/>
      <c r="E249" s="564"/>
      <c r="F249" s="565"/>
      <c r="G249" s="557" t="s">
        <v>374</v>
      </c>
      <c r="H249" s="558"/>
      <c r="I249" s="558"/>
      <c r="J249" s="558"/>
      <c r="K249" s="558"/>
      <c r="L249" s="558"/>
      <c r="M249" s="558"/>
      <c r="N249" s="558"/>
      <c r="O249" s="558"/>
      <c r="P249" s="559"/>
      <c r="Q249" s="32"/>
    </row>
    <row r="250" spans="1:17" ht="30" customHeight="1" x14ac:dyDescent="0.25">
      <c r="A250" s="552" t="s">
        <v>110</v>
      </c>
      <c r="B250" s="552"/>
      <c r="C250" s="552"/>
      <c r="D250" s="552"/>
      <c r="E250" s="552"/>
      <c r="F250" s="552"/>
      <c r="G250" s="553" t="s">
        <v>384</v>
      </c>
      <c r="H250" s="553"/>
      <c r="I250" s="553"/>
      <c r="J250" s="553"/>
      <c r="K250" s="553"/>
      <c r="L250" s="553"/>
      <c r="M250" s="553"/>
      <c r="N250" s="553"/>
      <c r="O250" s="553"/>
      <c r="P250" s="553"/>
      <c r="Q250" s="32"/>
    </row>
    <row r="251" spans="1:17" ht="30" customHeight="1" x14ac:dyDescent="0.25">
      <c r="A251" s="552" t="s">
        <v>97</v>
      </c>
      <c r="B251" s="552"/>
      <c r="C251" s="552"/>
      <c r="D251" s="552"/>
      <c r="E251" s="552"/>
      <c r="F251" s="552"/>
      <c r="G251" s="553" t="s">
        <v>279</v>
      </c>
      <c r="H251" s="553"/>
      <c r="I251" s="553"/>
      <c r="J251" s="553"/>
      <c r="K251" s="553"/>
      <c r="L251" s="553"/>
      <c r="M251" s="553"/>
      <c r="N251" s="553"/>
      <c r="O251" s="553"/>
      <c r="P251" s="553"/>
      <c r="Q251" s="32"/>
    </row>
    <row r="252" spans="1:17" ht="30" customHeight="1" x14ac:dyDescent="0.25">
      <c r="A252" s="560" t="s">
        <v>341</v>
      </c>
      <c r="B252" s="561"/>
      <c r="C252" s="561"/>
      <c r="D252" s="561"/>
      <c r="E252" s="561"/>
      <c r="F252" s="562"/>
      <c r="G252" s="553" t="s">
        <v>412</v>
      </c>
      <c r="H252" s="553"/>
      <c r="I252" s="553"/>
      <c r="J252" s="553"/>
      <c r="K252" s="553"/>
      <c r="L252" s="553"/>
      <c r="M252" s="553"/>
      <c r="N252" s="553"/>
      <c r="O252" s="553"/>
      <c r="P252" s="553"/>
      <c r="Q252" s="32"/>
    </row>
    <row r="253" spans="1:17" ht="30" customHeight="1" x14ac:dyDescent="0.25">
      <c r="A253" s="566" t="s">
        <v>111</v>
      </c>
      <c r="B253" s="566"/>
      <c r="C253" s="566"/>
      <c r="D253" s="566"/>
      <c r="E253" s="566"/>
      <c r="F253" s="566"/>
      <c r="G253" s="568" t="s">
        <v>397</v>
      </c>
      <c r="H253" s="568"/>
      <c r="I253" s="568"/>
      <c r="J253" s="568"/>
      <c r="K253" s="568"/>
      <c r="L253" s="568"/>
      <c r="M253" s="568"/>
      <c r="N253" s="568"/>
      <c r="O253" s="568"/>
      <c r="P253" s="568"/>
      <c r="Q253" s="32"/>
    </row>
    <row r="254" spans="1:17" ht="30" customHeight="1" x14ac:dyDescent="0.25">
      <c r="A254" s="567"/>
      <c r="B254" s="567"/>
      <c r="C254" s="567"/>
      <c r="D254" s="567"/>
      <c r="E254" s="567"/>
      <c r="F254" s="567"/>
      <c r="G254" s="567"/>
      <c r="H254" s="567"/>
      <c r="I254" s="567"/>
      <c r="J254" s="567"/>
      <c r="K254" s="567"/>
      <c r="L254" s="567"/>
      <c r="M254" s="567"/>
      <c r="N254" s="567"/>
      <c r="O254" s="567"/>
      <c r="P254" s="567"/>
      <c r="Q254" s="32"/>
    </row>
    <row r="255" spans="1:17" ht="30" customHeight="1" x14ac:dyDescent="0.25">
      <c r="A255" s="549" t="s">
        <v>112</v>
      </c>
      <c r="B255" s="547" t="s">
        <v>113</v>
      </c>
      <c r="C255" s="550"/>
      <c r="D255" s="550"/>
      <c r="E255" s="550"/>
      <c r="F255" s="547" t="s">
        <v>1</v>
      </c>
      <c r="G255" s="548"/>
      <c r="H255" s="549" t="s">
        <v>114</v>
      </c>
      <c r="I255" s="549"/>
      <c r="J255" s="549" t="s">
        <v>7</v>
      </c>
      <c r="K255" s="549"/>
      <c r="L255" s="549" t="s">
        <v>115</v>
      </c>
      <c r="M255" s="544" t="s">
        <v>274</v>
      </c>
      <c r="N255" s="547" t="s">
        <v>104</v>
      </c>
      <c r="O255" s="548"/>
      <c r="P255" s="549" t="s">
        <v>4</v>
      </c>
      <c r="Q255" s="32"/>
    </row>
    <row r="256" spans="1:17" ht="60" customHeight="1" x14ac:dyDescent="0.25">
      <c r="A256" s="549"/>
      <c r="B256" s="547" t="s">
        <v>116</v>
      </c>
      <c r="C256" s="550"/>
      <c r="D256" s="548"/>
      <c r="E256" s="549" t="s">
        <v>101</v>
      </c>
      <c r="F256" s="549" t="s">
        <v>2</v>
      </c>
      <c r="G256" s="549" t="s">
        <v>3</v>
      </c>
      <c r="H256" s="549" t="s">
        <v>272</v>
      </c>
      <c r="I256" s="549" t="s">
        <v>273</v>
      </c>
      <c r="J256" s="549" t="s">
        <v>100</v>
      </c>
      <c r="K256" s="549" t="s">
        <v>118</v>
      </c>
      <c r="L256" s="549"/>
      <c r="M256" s="545"/>
      <c r="N256" s="544" t="s">
        <v>57</v>
      </c>
      <c r="O256" s="544" t="s">
        <v>105</v>
      </c>
      <c r="P256" s="549"/>
      <c r="Q256" s="32"/>
    </row>
    <row r="257" spans="1:17" ht="53.25" customHeight="1" x14ac:dyDescent="0.25">
      <c r="A257" s="549"/>
      <c r="B257" s="220" t="s">
        <v>352</v>
      </c>
      <c r="C257" s="221" t="s">
        <v>351</v>
      </c>
      <c r="D257" s="211" t="s">
        <v>271</v>
      </c>
      <c r="E257" s="549"/>
      <c r="F257" s="549"/>
      <c r="G257" s="549"/>
      <c r="H257" s="549"/>
      <c r="I257" s="549"/>
      <c r="J257" s="549"/>
      <c r="K257" s="549"/>
      <c r="L257" s="549"/>
      <c r="M257" s="546"/>
      <c r="N257" s="546"/>
      <c r="O257" s="546"/>
      <c r="P257" s="549"/>
      <c r="Q257" s="32"/>
    </row>
    <row r="258" spans="1:17" ht="156" customHeight="1" x14ac:dyDescent="0.35">
      <c r="A258" s="92">
        <v>1</v>
      </c>
      <c r="B258" s="82" t="s">
        <v>453</v>
      </c>
      <c r="C258" s="82" t="s">
        <v>454</v>
      </c>
      <c r="D258" s="82" t="s">
        <v>285</v>
      </c>
      <c r="E258" s="82" t="s">
        <v>455</v>
      </c>
      <c r="F258" s="83">
        <v>43831</v>
      </c>
      <c r="G258" s="83">
        <v>44196</v>
      </c>
      <c r="H258" s="263">
        <v>4041</v>
      </c>
      <c r="I258" s="264">
        <v>4260</v>
      </c>
      <c r="J258" s="94">
        <f t="shared" ref="J258" si="48">I258-H258</f>
        <v>219</v>
      </c>
      <c r="K258" s="84">
        <f t="shared" ref="K258" si="49">IFERROR(J258/H258*100,0)</f>
        <v>5.4194506310319221</v>
      </c>
      <c r="L258" s="84">
        <f>IFERROR(I258/$I$22*100,0)</f>
        <v>18.521739130434785</v>
      </c>
      <c r="M258" s="84"/>
      <c r="N258" s="213">
        <f>I258</f>
        <v>4260</v>
      </c>
      <c r="O258" s="114">
        <f t="shared" ref="O258" si="50">IFERROR(N258/I258*100,)</f>
        <v>100</v>
      </c>
      <c r="P258" s="92" t="s">
        <v>433</v>
      </c>
      <c r="Q258" s="313"/>
    </row>
    <row r="259" spans="1:17" ht="30" customHeight="1" x14ac:dyDescent="0.4">
      <c r="A259" s="534" t="s">
        <v>0</v>
      </c>
      <c r="B259" s="535"/>
      <c r="C259" s="535"/>
      <c r="D259" s="535"/>
      <c r="E259" s="535"/>
      <c r="F259" s="535"/>
      <c r="G259" s="536"/>
      <c r="H259" s="261">
        <f>SUM(H258:H258)</f>
        <v>4041</v>
      </c>
      <c r="I259" s="261">
        <f>SUM(I258:I258)</f>
        <v>4260</v>
      </c>
      <c r="J259" s="112">
        <f>I259-H259</f>
        <v>219</v>
      </c>
      <c r="K259" s="113">
        <f>IFERROR(J259/H259*100,0)</f>
        <v>5.4194506310319221</v>
      </c>
      <c r="L259" s="113">
        <f>IFERROR(I259/$I$22*100,0)</f>
        <v>18.521739130434785</v>
      </c>
      <c r="M259" s="113"/>
      <c r="N259" s="111">
        <f>SUM(N258:N258)</f>
        <v>4260</v>
      </c>
      <c r="O259" s="96">
        <f>IFERROR(N259/I259*100,)</f>
        <v>100</v>
      </c>
      <c r="P259" s="96"/>
      <c r="Q259" s="32"/>
    </row>
    <row r="260" spans="1:17" ht="30" customHeight="1" x14ac:dyDescent="0.4">
      <c r="A260" s="1"/>
      <c r="B260" s="1"/>
      <c r="C260" s="1"/>
      <c r="D260" s="1"/>
      <c r="E260" s="1"/>
      <c r="F260" s="1"/>
      <c r="G260" s="1"/>
      <c r="H260" s="271">
        <f>'Quadro Geral'!I19</f>
        <v>4041</v>
      </c>
      <c r="I260" s="1"/>
      <c r="J260" s="1"/>
      <c r="K260" s="1"/>
      <c r="L260" s="1"/>
      <c r="M260" s="1"/>
      <c r="N260" s="1"/>
      <c r="O260" s="1"/>
      <c r="P260" s="1"/>
      <c r="Q260" s="32"/>
    </row>
    <row r="261" spans="1:17" ht="30" customHeight="1" x14ac:dyDescent="0.4">
      <c r="A261" s="537" t="s">
        <v>77</v>
      </c>
      <c r="B261" s="537"/>
      <c r="C261" s="537"/>
      <c r="D261" s="537"/>
      <c r="E261" s="537"/>
      <c r="F261" s="537"/>
      <c r="G261" s="537"/>
      <c r="H261" s="537"/>
      <c r="I261" s="537"/>
      <c r="J261" s="537"/>
      <c r="K261" s="537"/>
      <c r="L261" s="537"/>
      <c r="M261" s="537"/>
      <c r="N261" s="537"/>
      <c r="O261" s="537"/>
      <c r="P261" s="537"/>
    </row>
    <row r="262" spans="1:17" ht="30" customHeight="1" x14ac:dyDescent="0.25">
      <c r="A262" s="538" t="s">
        <v>356</v>
      </c>
      <c r="B262" s="539"/>
      <c r="C262" s="539"/>
      <c r="D262" s="539"/>
      <c r="E262" s="539"/>
      <c r="F262" s="539"/>
      <c r="G262" s="539"/>
      <c r="H262" s="539"/>
      <c r="I262" s="539"/>
      <c r="J262" s="539"/>
      <c r="K262" s="539"/>
      <c r="L262" s="539"/>
      <c r="M262" s="539"/>
      <c r="N262" s="539"/>
      <c r="O262" s="539"/>
      <c r="P262" s="540"/>
    </row>
    <row r="263" spans="1:17" ht="30" customHeight="1" x14ac:dyDescent="0.4">
      <c r="A263" s="541"/>
      <c r="B263" s="542"/>
      <c r="C263" s="542"/>
      <c r="D263" s="542"/>
      <c r="E263" s="542"/>
      <c r="F263" s="542"/>
      <c r="G263" s="542"/>
      <c r="H263" s="542"/>
      <c r="I263" s="542"/>
      <c r="J263" s="542"/>
      <c r="K263" s="542"/>
      <c r="L263" s="542"/>
      <c r="M263" s="542"/>
      <c r="N263" s="542"/>
      <c r="O263" s="542"/>
      <c r="P263" s="543"/>
    </row>
    <row r="264" spans="1:17" ht="30" customHeight="1" x14ac:dyDescent="0.4">
      <c r="A264" s="207"/>
      <c r="B264" s="208"/>
      <c r="C264" s="208"/>
      <c r="D264" s="208"/>
      <c r="E264" s="208"/>
      <c r="F264" s="208"/>
      <c r="N264" s="47"/>
      <c r="O264" s="47"/>
      <c r="P264" s="47"/>
    </row>
    <row r="265" spans="1:17" ht="31.5" customHeight="1" x14ac:dyDescent="0.25">
      <c r="A265" s="551" t="s">
        <v>268</v>
      </c>
      <c r="B265" s="551"/>
      <c r="C265" s="551"/>
      <c r="D265" s="551"/>
      <c r="E265" s="551"/>
      <c r="F265" s="551"/>
      <c r="G265" s="551"/>
      <c r="H265" s="551"/>
      <c r="I265" s="551"/>
      <c r="J265" s="551"/>
      <c r="K265" s="551"/>
      <c r="L265" s="551"/>
      <c r="M265" s="551"/>
      <c r="N265" s="551"/>
      <c r="O265" s="551"/>
      <c r="P265" s="551"/>
    </row>
    <row r="266" spans="1:17" ht="31.5" customHeight="1" x14ac:dyDescent="0.25">
      <c r="A266" s="552" t="s">
        <v>92</v>
      </c>
      <c r="B266" s="552"/>
      <c r="C266" s="552"/>
      <c r="D266" s="552"/>
      <c r="E266" s="552"/>
      <c r="F266" s="552"/>
      <c r="G266" s="553" t="s">
        <v>451</v>
      </c>
      <c r="H266" s="553"/>
      <c r="I266" s="553"/>
      <c r="J266" s="553"/>
      <c r="K266" s="553"/>
      <c r="L266" s="553"/>
      <c r="M266" s="553"/>
      <c r="N266" s="553"/>
      <c r="O266" s="553"/>
      <c r="P266" s="553"/>
    </row>
    <row r="267" spans="1:17" ht="31.5" customHeight="1" x14ac:dyDescent="0.25">
      <c r="A267" s="552" t="s">
        <v>95</v>
      </c>
      <c r="B267" s="552"/>
      <c r="C267" s="552"/>
      <c r="D267" s="552"/>
      <c r="E267" s="552"/>
      <c r="F267" s="552"/>
      <c r="G267" s="553" t="s">
        <v>433</v>
      </c>
      <c r="H267" s="553"/>
      <c r="I267" s="553"/>
      <c r="J267" s="553"/>
      <c r="K267" s="553"/>
      <c r="L267" s="553"/>
      <c r="M267" s="553"/>
      <c r="N267" s="553"/>
      <c r="O267" s="553"/>
      <c r="P267" s="553"/>
    </row>
    <row r="268" spans="1:17" ht="31.5" customHeight="1" x14ac:dyDescent="0.25">
      <c r="A268" s="552" t="s">
        <v>357</v>
      </c>
      <c r="B268" s="552"/>
      <c r="C268" s="552"/>
      <c r="D268" s="552"/>
      <c r="E268" s="552"/>
      <c r="F268" s="552"/>
      <c r="G268" s="553" t="s">
        <v>415</v>
      </c>
      <c r="H268" s="553"/>
      <c r="I268" s="553"/>
      <c r="J268" s="553"/>
      <c r="K268" s="553"/>
      <c r="L268" s="553"/>
      <c r="M268" s="553"/>
      <c r="N268" s="553"/>
      <c r="O268" s="553"/>
      <c r="P268" s="553"/>
    </row>
    <row r="269" spans="1:17" ht="31.5" customHeight="1" x14ac:dyDescent="0.25">
      <c r="A269" s="560" t="s">
        <v>270</v>
      </c>
      <c r="B269" s="561"/>
      <c r="C269" s="561"/>
      <c r="D269" s="561"/>
      <c r="E269" s="561"/>
      <c r="F269" s="562"/>
      <c r="G269" s="554" t="s">
        <v>412</v>
      </c>
      <c r="H269" s="555"/>
      <c r="I269" s="555"/>
      <c r="J269" s="555"/>
      <c r="K269" s="555"/>
      <c r="L269" s="555"/>
      <c r="M269" s="555"/>
      <c r="N269" s="555"/>
      <c r="O269" s="555"/>
      <c r="P269" s="556"/>
      <c r="Q269" s="32"/>
    </row>
    <row r="270" spans="1:17" ht="31.5" customHeight="1" x14ac:dyDescent="0.35">
      <c r="A270" s="563" t="s">
        <v>96</v>
      </c>
      <c r="B270" s="564"/>
      <c r="C270" s="564"/>
      <c r="D270" s="564"/>
      <c r="E270" s="564"/>
      <c r="F270" s="565"/>
      <c r="G270" s="557" t="s">
        <v>588</v>
      </c>
      <c r="H270" s="558"/>
      <c r="I270" s="558"/>
      <c r="J270" s="558"/>
      <c r="K270" s="558"/>
      <c r="L270" s="558"/>
      <c r="M270" s="558"/>
      <c r="N270" s="558"/>
      <c r="O270" s="558"/>
      <c r="P270" s="559"/>
      <c r="Q270" s="312"/>
    </row>
    <row r="271" spans="1:17" ht="31.5" customHeight="1" x14ac:dyDescent="0.25">
      <c r="A271" s="552" t="s">
        <v>110</v>
      </c>
      <c r="B271" s="552"/>
      <c r="C271" s="552"/>
      <c r="D271" s="552"/>
      <c r="E271" s="552"/>
      <c r="F271" s="552"/>
      <c r="G271" s="553" t="s">
        <v>383</v>
      </c>
      <c r="H271" s="553"/>
      <c r="I271" s="553"/>
      <c r="J271" s="553"/>
      <c r="K271" s="553"/>
      <c r="L271" s="553"/>
      <c r="M271" s="553"/>
      <c r="N271" s="553"/>
      <c r="O271" s="553"/>
      <c r="P271" s="553"/>
      <c r="Q271" s="32"/>
    </row>
    <row r="272" spans="1:17" ht="31.5" customHeight="1" x14ac:dyDescent="0.25">
      <c r="A272" s="552" t="s">
        <v>97</v>
      </c>
      <c r="B272" s="552"/>
      <c r="C272" s="552"/>
      <c r="D272" s="552"/>
      <c r="E272" s="552"/>
      <c r="F272" s="552"/>
      <c r="G272" s="553" t="s">
        <v>46</v>
      </c>
      <c r="H272" s="553"/>
      <c r="I272" s="553"/>
      <c r="J272" s="553"/>
      <c r="K272" s="553"/>
      <c r="L272" s="553"/>
      <c r="M272" s="553"/>
      <c r="N272" s="553"/>
      <c r="O272" s="553"/>
      <c r="P272" s="553"/>
      <c r="Q272" s="32"/>
    </row>
    <row r="273" spans="1:17" ht="31.5" customHeight="1" x14ac:dyDescent="0.25">
      <c r="A273" s="560" t="s">
        <v>341</v>
      </c>
      <c r="B273" s="561"/>
      <c r="C273" s="561"/>
      <c r="D273" s="561"/>
      <c r="E273" s="561"/>
      <c r="F273" s="562"/>
      <c r="G273" s="553" t="s">
        <v>412</v>
      </c>
      <c r="H273" s="553"/>
      <c r="I273" s="553"/>
      <c r="J273" s="553"/>
      <c r="K273" s="553"/>
      <c r="L273" s="553"/>
      <c r="M273" s="553"/>
      <c r="N273" s="553"/>
      <c r="O273" s="553"/>
      <c r="P273" s="553"/>
      <c r="Q273" s="32"/>
    </row>
    <row r="274" spans="1:17" ht="31.5" customHeight="1" x14ac:dyDescent="0.25">
      <c r="A274" s="566" t="s">
        <v>111</v>
      </c>
      <c r="B274" s="566"/>
      <c r="C274" s="566"/>
      <c r="D274" s="566"/>
      <c r="E274" s="566"/>
      <c r="F274" s="566"/>
      <c r="G274" s="568" t="s">
        <v>396</v>
      </c>
      <c r="H274" s="568"/>
      <c r="I274" s="568"/>
      <c r="J274" s="568"/>
      <c r="K274" s="568"/>
      <c r="L274" s="568"/>
      <c r="M274" s="568"/>
      <c r="N274" s="568"/>
      <c r="O274" s="568"/>
      <c r="P274" s="568"/>
      <c r="Q274" s="32"/>
    </row>
    <row r="275" spans="1:17" ht="30" customHeight="1" x14ac:dyDescent="0.25">
      <c r="A275" s="567"/>
      <c r="B275" s="567"/>
      <c r="C275" s="567"/>
      <c r="D275" s="567"/>
      <c r="E275" s="567"/>
      <c r="F275" s="567"/>
      <c r="G275" s="567"/>
      <c r="H275" s="567"/>
      <c r="I275" s="567"/>
      <c r="J275" s="567"/>
      <c r="K275" s="567"/>
      <c r="L275" s="567"/>
      <c r="M275" s="567"/>
      <c r="N275" s="567"/>
      <c r="O275" s="567"/>
      <c r="P275" s="567"/>
    </row>
    <row r="276" spans="1:17" ht="56.25" customHeight="1" x14ac:dyDescent="0.25">
      <c r="A276" s="549" t="s">
        <v>112</v>
      </c>
      <c r="B276" s="547" t="s">
        <v>113</v>
      </c>
      <c r="C276" s="550"/>
      <c r="D276" s="550"/>
      <c r="E276" s="550"/>
      <c r="F276" s="547" t="s">
        <v>1</v>
      </c>
      <c r="G276" s="548"/>
      <c r="H276" s="549" t="s">
        <v>114</v>
      </c>
      <c r="I276" s="549"/>
      <c r="J276" s="549" t="s">
        <v>7</v>
      </c>
      <c r="K276" s="549"/>
      <c r="L276" s="549" t="s">
        <v>115</v>
      </c>
      <c r="M276" s="544" t="s">
        <v>274</v>
      </c>
      <c r="N276" s="547" t="s">
        <v>104</v>
      </c>
      <c r="O276" s="548"/>
      <c r="P276" s="549" t="s">
        <v>4</v>
      </c>
    </row>
    <row r="277" spans="1:17" ht="56.25" customHeight="1" x14ac:dyDescent="0.25">
      <c r="A277" s="549"/>
      <c r="B277" s="547" t="s">
        <v>116</v>
      </c>
      <c r="C277" s="550"/>
      <c r="D277" s="548"/>
      <c r="E277" s="549" t="s">
        <v>101</v>
      </c>
      <c r="F277" s="549" t="s">
        <v>2</v>
      </c>
      <c r="G277" s="549" t="s">
        <v>3</v>
      </c>
      <c r="H277" s="549" t="s">
        <v>272</v>
      </c>
      <c r="I277" s="549" t="s">
        <v>273</v>
      </c>
      <c r="J277" s="549" t="s">
        <v>100</v>
      </c>
      <c r="K277" s="549" t="s">
        <v>118</v>
      </c>
      <c r="L277" s="549"/>
      <c r="M277" s="545"/>
      <c r="N277" s="544" t="s">
        <v>57</v>
      </c>
      <c r="O277" s="544" t="s">
        <v>105</v>
      </c>
      <c r="P277" s="549"/>
    </row>
    <row r="278" spans="1:17" ht="56.25" customHeight="1" x14ac:dyDescent="0.25">
      <c r="A278" s="549"/>
      <c r="B278" s="220" t="s">
        <v>352</v>
      </c>
      <c r="C278" s="221" t="s">
        <v>351</v>
      </c>
      <c r="D278" s="211" t="s">
        <v>271</v>
      </c>
      <c r="E278" s="549"/>
      <c r="F278" s="549"/>
      <c r="G278" s="549"/>
      <c r="H278" s="549"/>
      <c r="I278" s="549"/>
      <c r="J278" s="549"/>
      <c r="K278" s="549"/>
      <c r="L278" s="549"/>
      <c r="M278" s="546"/>
      <c r="N278" s="546"/>
      <c r="O278" s="546"/>
      <c r="P278" s="549"/>
    </row>
    <row r="279" spans="1:17" ht="241.5" customHeight="1" x14ac:dyDescent="0.25">
      <c r="A279" s="92">
        <v>1</v>
      </c>
      <c r="B279" s="82" t="s">
        <v>456</v>
      </c>
      <c r="C279" s="82" t="s">
        <v>590</v>
      </c>
      <c r="D279" s="82" t="s">
        <v>287</v>
      </c>
      <c r="E279" s="82" t="s">
        <v>457</v>
      </c>
      <c r="F279" s="83">
        <v>43831</v>
      </c>
      <c r="G279" s="83">
        <v>44196</v>
      </c>
      <c r="H279" s="263">
        <v>20000</v>
      </c>
      <c r="I279" s="264">
        <v>17000</v>
      </c>
      <c r="J279" s="94">
        <f t="shared" ref="J279" si="51">I279-H279</f>
        <v>-3000</v>
      </c>
      <c r="K279" s="84">
        <f>IFERROR(J279/H279*100,0)</f>
        <v>-15</v>
      </c>
      <c r="L279" s="84">
        <f>IFERROR(I279/$I$283*100,0)</f>
        <v>21.332396381021695</v>
      </c>
      <c r="M279" s="84"/>
      <c r="N279" s="213"/>
      <c r="O279" s="114">
        <f t="shared" ref="O279:O283" si="52">IFERROR(N279/I279*100,)</f>
        <v>0</v>
      </c>
      <c r="P279" s="92" t="s">
        <v>433</v>
      </c>
      <c r="Q279" s="583"/>
    </row>
    <row r="280" spans="1:17" ht="246.75" customHeight="1" x14ac:dyDescent="0.25">
      <c r="A280" s="92">
        <v>2</v>
      </c>
      <c r="B280" s="82" t="s">
        <v>458</v>
      </c>
      <c r="C280" s="82" t="s">
        <v>647</v>
      </c>
      <c r="D280" s="82" t="s">
        <v>291</v>
      </c>
      <c r="E280" s="82" t="s">
        <v>459</v>
      </c>
      <c r="F280" s="83">
        <v>43831</v>
      </c>
      <c r="G280" s="83">
        <v>44196</v>
      </c>
      <c r="H280" s="263">
        <v>30956</v>
      </c>
      <c r="I280" s="264">
        <v>40080</v>
      </c>
      <c r="J280" s="94">
        <f t="shared" ref="J280:J281" si="53">I280-H280</f>
        <v>9124</v>
      </c>
      <c r="K280" s="84">
        <f t="shared" ref="K280:K283" si="54">IFERROR(J280/H280*100,0)</f>
        <v>29.474092259981909</v>
      </c>
      <c r="L280" s="84">
        <f t="shared" ref="L280:L283" si="55">IFERROR(I280/$I$283*100,0)</f>
        <v>50.294261585373498</v>
      </c>
      <c r="M280" s="84"/>
      <c r="N280" s="213">
        <f>I280</f>
        <v>40080</v>
      </c>
      <c r="O280" s="114">
        <f t="shared" si="52"/>
        <v>100</v>
      </c>
      <c r="P280" s="92" t="s">
        <v>433</v>
      </c>
      <c r="Q280" s="583"/>
    </row>
    <row r="281" spans="1:17" ht="233.25" customHeight="1" x14ac:dyDescent="0.25">
      <c r="A281" s="92">
        <v>3</v>
      </c>
      <c r="B281" s="82" t="s">
        <v>460</v>
      </c>
      <c r="C281" s="82" t="s">
        <v>644</v>
      </c>
      <c r="D281" s="82" t="s">
        <v>291</v>
      </c>
      <c r="E281" s="82" t="s">
        <v>461</v>
      </c>
      <c r="F281" s="83">
        <v>43831</v>
      </c>
      <c r="G281" s="83">
        <v>44196</v>
      </c>
      <c r="H281" s="263">
        <v>9227</v>
      </c>
      <c r="I281" s="264">
        <v>9611</v>
      </c>
      <c r="J281" s="94">
        <f t="shared" si="53"/>
        <v>384</v>
      </c>
      <c r="K281" s="84">
        <f t="shared" si="54"/>
        <v>4.1616993605722339</v>
      </c>
      <c r="L281" s="84">
        <f t="shared" si="55"/>
        <v>12.060333036352914</v>
      </c>
      <c r="M281" s="84"/>
      <c r="N281" s="213"/>
      <c r="O281" s="114">
        <f t="shared" si="52"/>
        <v>0</v>
      </c>
      <c r="P281" s="92" t="s">
        <v>433</v>
      </c>
      <c r="Q281" s="583"/>
    </row>
    <row r="282" spans="1:17" ht="284.25" customHeight="1" x14ac:dyDescent="0.25">
      <c r="A282" s="92">
        <v>4</v>
      </c>
      <c r="B282" s="82" t="s">
        <v>462</v>
      </c>
      <c r="C282" s="82" t="s">
        <v>591</v>
      </c>
      <c r="D282" s="82" t="s">
        <v>287</v>
      </c>
      <c r="E282" s="82" t="s">
        <v>463</v>
      </c>
      <c r="F282" s="83">
        <v>43831</v>
      </c>
      <c r="G282" s="83">
        <v>44196</v>
      </c>
      <c r="H282" s="263">
        <v>21000</v>
      </c>
      <c r="I282" s="264">
        <v>13000</v>
      </c>
      <c r="J282" s="94">
        <f t="shared" ref="J282" si="56">I282-H282</f>
        <v>-8000</v>
      </c>
      <c r="K282" s="84">
        <f t="shared" si="54"/>
        <v>-38.095238095238095</v>
      </c>
      <c r="L282" s="84">
        <f t="shared" si="55"/>
        <v>16.313008997251885</v>
      </c>
      <c r="M282" s="84"/>
      <c r="N282" s="213"/>
      <c r="O282" s="114">
        <f t="shared" si="52"/>
        <v>0</v>
      </c>
      <c r="P282" s="92" t="s">
        <v>433</v>
      </c>
      <c r="Q282" s="583"/>
    </row>
    <row r="283" spans="1:17" ht="30" customHeight="1" x14ac:dyDescent="0.4">
      <c r="A283" s="534" t="s">
        <v>0</v>
      </c>
      <c r="B283" s="535"/>
      <c r="C283" s="535"/>
      <c r="D283" s="535"/>
      <c r="E283" s="535"/>
      <c r="F283" s="535"/>
      <c r="G283" s="536"/>
      <c r="H283" s="95">
        <f>SUM(H279:H282)</f>
        <v>81183</v>
      </c>
      <c r="I283" s="95">
        <f t="shared" ref="I283:J283" si="57">SUM(I279:I282)</f>
        <v>79691</v>
      </c>
      <c r="J283" s="95">
        <f t="shared" si="57"/>
        <v>-1492</v>
      </c>
      <c r="K283" s="84">
        <f t="shared" si="54"/>
        <v>-1.8378231895840262</v>
      </c>
      <c r="L283" s="84">
        <f t="shared" si="55"/>
        <v>100</v>
      </c>
      <c r="M283" s="113"/>
      <c r="N283" s="95">
        <f>SUM(N279:N282)</f>
        <v>40080</v>
      </c>
      <c r="O283" s="114">
        <f t="shared" si="52"/>
        <v>50.294261585373498</v>
      </c>
      <c r="P283" s="96"/>
    </row>
    <row r="284" spans="1:17" ht="30" customHeight="1" x14ac:dyDescent="0.4">
      <c r="A284" s="1"/>
      <c r="B284" s="1"/>
      <c r="C284" s="1"/>
      <c r="D284" s="1"/>
      <c r="E284" s="1"/>
      <c r="F284" s="1"/>
      <c r="G284" s="1"/>
      <c r="H284" s="271">
        <f>'Quadro Geral'!I21</f>
        <v>81183</v>
      </c>
      <c r="I284" s="1"/>
      <c r="J284" s="1"/>
      <c r="K284" s="1"/>
      <c r="L284" s="1"/>
      <c r="M284" s="1"/>
      <c r="N284" s="1"/>
      <c r="O284" s="1"/>
      <c r="P284" s="1"/>
    </row>
    <row r="285" spans="1:17" ht="30" customHeight="1" x14ac:dyDescent="0.4">
      <c r="A285" s="537" t="s">
        <v>77</v>
      </c>
      <c r="B285" s="537"/>
      <c r="C285" s="537"/>
      <c r="D285" s="537"/>
      <c r="E285" s="537"/>
      <c r="F285" s="537"/>
      <c r="G285" s="537"/>
      <c r="H285" s="537"/>
      <c r="I285" s="537"/>
      <c r="J285" s="537"/>
      <c r="K285" s="537"/>
      <c r="L285" s="537"/>
      <c r="M285" s="537"/>
      <c r="N285" s="537"/>
      <c r="O285" s="537"/>
      <c r="P285" s="537"/>
    </row>
    <row r="286" spans="1:17" ht="30" customHeight="1" x14ac:dyDescent="0.25">
      <c r="A286" s="538" t="s">
        <v>356</v>
      </c>
      <c r="B286" s="539"/>
      <c r="C286" s="539"/>
      <c r="D286" s="539"/>
      <c r="E286" s="539"/>
      <c r="F286" s="539"/>
      <c r="G286" s="539"/>
      <c r="H286" s="539"/>
      <c r="I286" s="539"/>
      <c r="J286" s="539"/>
      <c r="K286" s="539"/>
      <c r="L286" s="539"/>
      <c r="M286" s="539"/>
      <c r="N286" s="539"/>
      <c r="O286" s="539"/>
      <c r="P286" s="540"/>
    </row>
    <row r="287" spans="1:17" ht="30" customHeight="1" x14ac:dyDescent="0.4">
      <c r="A287" s="541"/>
      <c r="B287" s="542"/>
      <c r="C287" s="542"/>
      <c r="D287" s="542"/>
      <c r="E287" s="542"/>
      <c r="F287" s="542"/>
      <c r="G287" s="542"/>
      <c r="H287" s="542"/>
      <c r="I287" s="542"/>
      <c r="J287" s="542"/>
      <c r="K287" s="542"/>
      <c r="L287" s="542"/>
      <c r="M287" s="542"/>
      <c r="N287" s="542"/>
      <c r="O287" s="542"/>
      <c r="P287" s="543"/>
    </row>
    <row r="288" spans="1:17" ht="30" customHeight="1" x14ac:dyDescent="0.4">
      <c r="A288" s="207"/>
      <c r="B288" s="208"/>
      <c r="C288" s="208"/>
      <c r="D288" s="208"/>
      <c r="E288" s="208"/>
      <c r="F288" s="208"/>
      <c r="N288" s="47"/>
      <c r="O288" s="47"/>
      <c r="P288" s="47"/>
    </row>
    <row r="289" spans="1:18" ht="30" customHeight="1" x14ac:dyDescent="0.25">
      <c r="A289" s="551" t="s">
        <v>268</v>
      </c>
      <c r="B289" s="551"/>
      <c r="C289" s="551"/>
      <c r="D289" s="551"/>
      <c r="E289" s="551"/>
      <c r="F289" s="551"/>
      <c r="G289" s="551"/>
      <c r="H289" s="551"/>
      <c r="I289" s="551"/>
      <c r="J289" s="551"/>
      <c r="K289" s="551"/>
      <c r="L289" s="551"/>
      <c r="M289" s="551"/>
      <c r="N289" s="551"/>
      <c r="O289" s="551"/>
      <c r="P289" s="551"/>
      <c r="Q289" s="32"/>
      <c r="R289" s="32"/>
    </row>
    <row r="290" spans="1:18" ht="30" customHeight="1" x14ac:dyDescent="0.25">
      <c r="A290" s="552" t="s">
        <v>92</v>
      </c>
      <c r="B290" s="552"/>
      <c r="C290" s="552"/>
      <c r="D290" s="552"/>
      <c r="E290" s="552"/>
      <c r="F290" s="552"/>
      <c r="G290" s="553" t="s">
        <v>366</v>
      </c>
      <c r="H290" s="553"/>
      <c r="I290" s="553"/>
      <c r="J290" s="553"/>
      <c r="K290" s="553"/>
      <c r="L290" s="553"/>
      <c r="M290" s="553"/>
      <c r="N290" s="553"/>
      <c r="O290" s="553"/>
      <c r="P290" s="553"/>
      <c r="Q290" s="32"/>
      <c r="R290" s="32"/>
    </row>
    <row r="291" spans="1:18" ht="30" customHeight="1" x14ac:dyDescent="0.25">
      <c r="A291" s="552" t="s">
        <v>95</v>
      </c>
      <c r="B291" s="552"/>
      <c r="C291" s="552"/>
      <c r="D291" s="552"/>
      <c r="E291" s="552"/>
      <c r="F291" s="552"/>
      <c r="G291" s="553" t="s">
        <v>464</v>
      </c>
      <c r="H291" s="553"/>
      <c r="I291" s="553"/>
      <c r="J291" s="553"/>
      <c r="K291" s="553"/>
      <c r="L291" s="553"/>
      <c r="M291" s="553"/>
      <c r="N291" s="553"/>
      <c r="O291" s="553"/>
      <c r="P291" s="553"/>
      <c r="Q291" s="32"/>
      <c r="R291" s="32"/>
    </row>
    <row r="292" spans="1:18" ht="30" customHeight="1" x14ac:dyDescent="0.25">
      <c r="A292" s="552" t="s">
        <v>357</v>
      </c>
      <c r="B292" s="552"/>
      <c r="C292" s="552"/>
      <c r="D292" s="552"/>
      <c r="E292" s="552"/>
      <c r="F292" s="552"/>
      <c r="G292" s="553" t="s">
        <v>415</v>
      </c>
      <c r="H292" s="553"/>
      <c r="I292" s="553"/>
      <c r="J292" s="553"/>
      <c r="K292" s="553"/>
      <c r="L292" s="553"/>
      <c r="M292" s="553"/>
      <c r="N292" s="553"/>
      <c r="O292" s="553"/>
      <c r="P292" s="553"/>
      <c r="Q292" s="32"/>
      <c r="R292" s="32"/>
    </row>
    <row r="293" spans="1:18" ht="31.5" customHeight="1" x14ac:dyDescent="0.25">
      <c r="A293" s="560" t="s">
        <v>270</v>
      </c>
      <c r="B293" s="561"/>
      <c r="C293" s="561"/>
      <c r="D293" s="561"/>
      <c r="E293" s="561"/>
      <c r="F293" s="562"/>
      <c r="G293" s="554" t="s">
        <v>412</v>
      </c>
      <c r="H293" s="555"/>
      <c r="I293" s="555"/>
      <c r="J293" s="555"/>
      <c r="K293" s="555"/>
      <c r="L293" s="555"/>
      <c r="M293" s="555"/>
      <c r="N293" s="555"/>
      <c r="O293" s="555"/>
      <c r="P293" s="556"/>
      <c r="Q293" s="32"/>
      <c r="R293" s="32"/>
    </row>
    <row r="294" spans="1:18" ht="31.5" customHeight="1" x14ac:dyDescent="0.4">
      <c r="A294" s="563" t="s">
        <v>96</v>
      </c>
      <c r="B294" s="564"/>
      <c r="C294" s="564"/>
      <c r="D294" s="564"/>
      <c r="E294" s="564"/>
      <c r="F294" s="565"/>
      <c r="G294" s="557" t="s">
        <v>589</v>
      </c>
      <c r="H294" s="558"/>
      <c r="I294" s="558"/>
      <c r="J294" s="558"/>
      <c r="K294" s="558"/>
      <c r="L294" s="558"/>
      <c r="M294" s="558"/>
      <c r="N294" s="558"/>
      <c r="O294" s="558"/>
      <c r="P294" s="559"/>
      <c r="Q294" s="311"/>
      <c r="R294" s="32"/>
    </row>
    <row r="295" spans="1:18" ht="30" customHeight="1" x14ac:dyDescent="0.25">
      <c r="A295" s="552" t="s">
        <v>110</v>
      </c>
      <c r="B295" s="552"/>
      <c r="C295" s="552"/>
      <c r="D295" s="552"/>
      <c r="E295" s="552"/>
      <c r="F295" s="552"/>
      <c r="G295" s="553" t="s">
        <v>382</v>
      </c>
      <c r="H295" s="553"/>
      <c r="I295" s="553"/>
      <c r="J295" s="553"/>
      <c r="K295" s="553"/>
      <c r="L295" s="553"/>
      <c r="M295" s="553"/>
      <c r="N295" s="553"/>
      <c r="O295" s="553"/>
      <c r="P295" s="553"/>
      <c r="Q295" s="32"/>
      <c r="R295" s="32"/>
    </row>
    <row r="296" spans="1:18" ht="30" customHeight="1" x14ac:dyDescent="0.25">
      <c r="A296" s="552" t="s">
        <v>97</v>
      </c>
      <c r="B296" s="552"/>
      <c r="C296" s="552"/>
      <c r="D296" s="552"/>
      <c r="E296" s="552"/>
      <c r="F296" s="552"/>
      <c r="G296" s="553" t="s">
        <v>41</v>
      </c>
      <c r="H296" s="553"/>
      <c r="I296" s="553"/>
      <c r="J296" s="553"/>
      <c r="K296" s="553"/>
      <c r="L296" s="553"/>
      <c r="M296" s="553"/>
      <c r="N296" s="553"/>
      <c r="O296" s="553"/>
      <c r="P296" s="553"/>
      <c r="Q296" s="32"/>
      <c r="R296" s="32"/>
    </row>
    <row r="297" spans="1:18" ht="30" customHeight="1" x14ac:dyDescent="0.25">
      <c r="A297" s="560" t="s">
        <v>341</v>
      </c>
      <c r="B297" s="561"/>
      <c r="C297" s="561"/>
      <c r="D297" s="561"/>
      <c r="E297" s="561"/>
      <c r="F297" s="562"/>
      <c r="G297" s="553" t="s">
        <v>412</v>
      </c>
      <c r="H297" s="553"/>
      <c r="I297" s="553"/>
      <c r="J297" s="553"/>
      <c r="K297" s="553"/>
      <c r="L297" s="553"/>
      <c r="M297" s="553"/>
      <c r="N297" s="553"/>
      <c r="O297" s="553"/>
      <c r="P297" s="553"/>
      <c r="Q297" s="32"/>
      <c r="R297" s="32"/>
    </row>
    <row r="298" spans="1:18" ht="30" customHeight="1" x14ac:dyDescent="0.25">
      <c r="A298" s="566" t="s">
        <v>111</v>
      </c>
      <c r="B298" s="566"/>
      <c r="C298" s="566"/>
      <c r="D298" s="566"/>
      <c r="E298" s="566"/>
      <c r="F298" s="566"/>
      <c r="G298" s="568" t="s">
        <v>395</v>
      </c>
      <c r="H298" s="568"/>
      <c r="I298" s="568"/>
      <c r="J298" s="568"/>
      <c r="K298" s="568"/>
      <c r="L298" s="568"/>
      <c r="M298" s="568"/>
      <c r="N298" s="568"/>
      <c r="O298" s="568"/>
      <c r="P298" s="568"/>
      <c r="Q298" s="32"/>
      <c r="R298" s="32"/>
    </row>
    <row r="299" spans="1:18" ht="30" customHeight="1" x14ac:dyDescent="0.25">
      <c r="A299" s="567"/>
      <c r="B299" s="567"/>
      <c r="C299" s="567"/>
      <c r="D299" s="567"/>
      <c r="E299" s="567"/>
      <c r="F299" s="567"/>
      <c r="G299" s="567"/>
      <c r="H299" s="567"/>
      <c r="I299" s="567"/>
      <c r="J299" s="567"/>
      <c r="K299" s="567"/>
      <c r="L299" s="567"/>
      <c r="M299" s="567"/>
      <c r="N299" s="567"/>
      <c r="O299" s="567"/>
      <c r="P299" s="567"/>
      <c r="Q299" s="32"/>
      <c r="R299" s="32"/>
    </row>
    <row r="300" spans="1:18" ht="30" customHeight="1" x14ac:dyDescent="0.25">
      <c r="A300" s="549" t="s">
        <v>112</v>
      </c>
      <c r="B300" s="547" t="s">
        <v>113</v>
      </c>
      <c r="C300" s="550"/>
      <c r="D300" s="550"/>
      <c r="E300" s="550"/>
      <c r="F300" s="547" t="s">
        <v>1</v>
      </c>
      <c r="G300" s="548"/>
      <c r="H300" s="549" t="s">
        <v>114</v>
      </c>
      <c r="I300" s="549"/>
      <c r="J300" s="549" t="s">
        <v>7</v>
      </c>
      <c r="K300" s="549"/>
      <c r="L300" s="549" t="s">
        <v>115</v>
      </c>
      <c r="M300" s="544" t="s">
        <v>274</v>
      </c>
      <c r="N300" s="547" t="s">
        <v>104</v>
      </c>
      <c r="O300" s="548"/>
      <c r="P300" s="549" t="s">
        <v>4</v>
      </c>
    </row>
    <row r="301" spans="1:18" ht="30" customHeight="1" x14ac:dyDescent="0.25">
      <c r="A301" s="549"/>
      <c r="B301" s="547" t="s">
        <v>116</v>
      </c>
      <c r="C301" s="550"/>
      <c r="D301" s="548"/>
      <c r="E301" s="549" t="s">
        <v>101</v>
      </c>
      <c r="F301" s="549" t="s">
        <v>2</v>
      </c>
      <c r="G301" s="549" t="s">
        <v>3</v>
      </c>
      <c r="H301" s="549" t="s">
        <v>272</v>
      </c>
      <c r="I301" s="549" t="s">
        <v>273</v>
      </c>
      <c r="J301" s="549" t="s">
        <v>100</v>
      </c>
      <c r="K301" s="549" t="s">
        <v>118</v>
      </c>
      <c r="L301" s="549"/>
      <c r="M301" s="545"/>
      <c r="N301" s="544" t="s">
        <v>57</v>
      </c>
      <c r="O301" s="544" t="s">
        <v>105</v>
      </c>
      <c r="P301" s="549"/>
    </row>
    <row r="302" spans="1:18" ht="30" customHeight="1" x14ac:dyDescent="0.25">
      <c r="A302" s="549"/>
      <c r="B302" s="220" t="s">
        <v>352</v>
      </c>
      <c r="C302" s="221" t="s">
        <v>351</v>
      </c>
      <c r="D302" s="211" t="s">
        <v>271</v>
      </c>
      <c r="E302" s="549"/>
      <c r="F302" s="549"/>
      <c r="G302" s="549"/>
      <c r="H302" s="549"/>
      <c r="I302" s="549"/>
      <c r="J302" s="549"/>
      <c r="K302" s="549"/>
      <c r="L302" s="549"/>
      <c r="M302" s="546"/>
      <c r="N302" s="546"/>
      <c r="O302" s="546"/>
      <c r="P302" s="549"/>
    </row>
    <row r="303" spans="1:18" ht="233.25" customHeight="1" x14ac:dyDescent="0.25">
      <c r="A303" s="92">
        <v>1</v>
      </c>
      <c r="B303" s="82" t="s">
        <v>458</v>
      </c>
      <c r="C303" s="82" t="s">
        <v>645</v>
      </c>
      <c r="D303" s="82" t="s">
        <v>319</v>
      </c>
      <c r="E303" s="82" t="s">
        <v>465</v>
      </c>
      <c r="F303" s="83">
        <v>43831</v>
      </c>
      <c r="G303" s="83">
        <v>44196</v>
      </c>
      <c r="H303" s="263">
        <v>255965</v>
      </c>
      <c r="I303" s="264">
        <v>230289</v>
      </c>
      <c r="J303" s="94">
        <f t="shared" ref="J303:J305" si="58">I303-H303</f>
        <v>-25676</v>
      </c>
      <c r="K303" s="84">
        <f t="shared" ref="K303:K305" si="59">IFERROR(J303/H303*100,0)</f>
        <v>-10.03105893383861</v>
      </c>
      <c r="L303" s="84">
        <f>IFERROR(I303/$I$309*100,0)</f>
        <v>83.257651899146055</v>
      </c>
      <c r="M303" s="84"/>
      <c r="N303" s="213">
        <f>I303</f>
        <v>230289</v>
      </c>
      <c r="O303" s="114">
        <f>IFERROR(N303/I303*100,)</f>
        <v>100</v>
      </c>
      <c r="P303" s="92" t="s">
        <v>464</v>
      </c>
      <c r="Q303" s="583"/>
    </row>
    <row r="304" spans="1:18" ht="242.25" customHeight="1" x14ac:dyDescent="0.25">
      <c r="A304" s="92">
        <v>2</v>
      </c>
      <c r="B304" s="82" t="s">
        <v>460</v>
      </c>
      <c r="C304" s="82" t="s">
        <v>646</v>
      </c>
      <c r="D304" s="82" t="s">
        <v>319</v>
      </c>
      <c r="E304" s="82" t="s">
        <v>461</v>
      </c>
      <c r="F304" s="83">
        <v>43831</v>
      </c>
      <c r="G304" s="83">
        <v>44196</v>
      </c>
      <c r="H304" s="263">
        <v>22969</v>
      </c>
      <c r="I304" s="264">
        <v>21189</v>
      </c>
      <c r="J304" s="94">
        <f t="shared" si="58"/>
        <v>-1780</v>
      </c>
      <c r="K304" s="84">
        <f t="shared" si="59"/>
        <v>-7.7495755148243282</v>
      </c>
      <c r="L304" s="84">
        <f t="shared" ref="L304:L309" si="60">IFERROR(I304/$I$309*100,0)</f>
        <v>7.6605759983803212</v>
      </c>
      <c r="M304" s="84"/>
      <c r="N304" s="213"/>
      <c r="O304" s="114">
        <f t="shared" ref="O304:O309" si="61">IFERROR(N304/I304*100,)</f>
        <v>0</v>
      </c>
      <c r="P304" s="92" t="s">
        <v>464</v>
      </c>
      <c r="Q304" s="583"/>
    </row>
    <row r="305" spans="1:17" ht="321.75" customHeight="1" x14ac:dyDescent="0.25">
      <c r="A305" s="92">
        <v>3</v>
      </c>
      <c r="B305" s="82" t="s">
        <v>466</v>
      </c>
      <c r="C305" s="82" t="s">
        <v>592</v>
      </c>
      <c r="D305" s="82" t="s">
        <v>319</v>
      </c>
      <c r="E305" s="82" t="s">
        <v>467</v>
      </c>
      <c r="F305" s="83">
        <v>43831</v>
      </c>
      <c r="G305" s="83">
        <v>44196</v>
      </c>
      <c r="H305" s="263">
        <v>8000</v>
      </c>
      <c r="I305" s="264">
        <v>9120</v>
      </c>
      <c r="J305" s="94">
        <f t="shared" si="58"/>
        <v>1120</v>
      </c>
      <c r="K305" s="84">
        <f t="shared" si="59"/>
        <v>14.000000000000002</v>
      </c>
      <c r="L305" s="84">
        <f t="shared" si="60"/>
        <v>3.2972038843375588</v>
      </c>
      <c r="M305" s="84"/>
      <c r="N305" s="213"/>
      <c r="O305" s="114">
        <f t="shared" si="61"/>
        <v>0</v>
      </c>
      <c r="P305" s="92" t="s">
        <v>464</v>
      </c>
      <c r="Q305" s="583"/>
    </row>
    <row r="306" spans="1:17" ht="129.75" customHeight="1" x14ac:dyDescent="0.25">
      <c r="A306" s="92">
        <v>4</v>
      </c>
      <c r="B306" s="82" t="s">
        <v>468</v>
      </c>
      <c r="C306" s="82" t="s">
        <v>593</v>
      </c>
      <c r="D306" s="82" t="s">
        <v>319</v>
      </c>
      <c r="E306" s="82" t="s">
        <v>469</v>
      </c>
      <c r="F306" s="83">
        <v>43831</v>
      </c>
      <c r="G306" s="83">
        <v>44196</v>
      </c>
      <c r="H306" s="263">
        <v>5400</v>
      </c>
      <c r="I306" s="264">
        <v>8000</v>
      </c>
      <c r="J306" s="94">
        <f t="shared" ref="J306:J308" si="62">I306-H306</f>
        <v>2600</v>
      </c>
      <c r="K306" s="84">
        <f t="shared" ref="K306:K308" si="63">IFERROR(J306/H306*100,0)</f>
        <v>48.148148148148145</v>
      </c>
      <c r="L306" s="84">
        <f t="shared" si="60"/>
        <v>2.8922841090680338</v>
      </c>
      <c r="M306" s="84"/>
      <c r="N306" s="213"/>
      <c r="O306" s="114">
        <f t="shared" si="61"/>
        <v>0</v>
      </c>
      <c r="P306" s="92" t="s">
        <v>464</v>
      </c>
      <c r="Q306" s="583"/>
    </row>
    <row r="307" spans="1:17" ht="192" customHeight="1" x14ac:dyDescent="0.25">
      <c r="A307" s="92">
        <v>5</v>
      </c>
      <c r="B307" s="82" t="s">
        <v>470</v>
      </c>
      <c r="C307" s="82" t="s">
        <v>594</v>
      </c>
      <c r="D307" s="82" t="s">
        <v>321</v>
      </c>
      <c r="E307" s="82" t="s">
        <v>469</v>
      </c>
      <c r="F307" s="83">
        <v>43831</v>
      </c>
      <c r="G307" s="83">
        <v>44196</v>
      </c>
      <c r="H307" s="263">
        <v>5000</v>
      </c>
      <c r="I307" s="264">
        <v>8000</v>
      </c>
      <c r="J307" s="94">
        <f t="shared" si="62"/>
        <v>3000</v>
      </c>
      <c r="K307" s="84">
        <f t="shared" si="63"/>
        <v>60</v>
      </c>
      <c r="L307" s="84">
        <f t="shared" si="60"/>
        <v>2.8922841090680338</v>
      </c>
      <c r="M307" s="84"/>
      <c r="N307" s="213"/>
      <c r="O307" s="114">
        <f t="shared" si="61"/>
        <v>0</v>
      </c>
      <c r="P307" s="92" t="s">
        <v>464</v>
      </c>
      <c r="Q307" s="583"/>
    </row>
    <row r="308" spans="1:17" ht="201" customHeight="1" x14ac:dyDescent="0.25">
      <c r="A308" s="92">
        <v>6</v>
      </c>
      <c r="B308" s="82" t="s">
        <v>471</v>
      </c>
      <c r="C308" s="82" t="s">
        <v>595</v>
      </c>
      <c r="D308" s="82" t="s">
        <v>344</v>
      </c>
      <c r="E308" s="82" t="s">
        <v>472</v>
      </c>
      <c r="F308" s="83">
        <v>43831</v>
      </c>
      <c r="G308" s="83">
        <v>44196</v>
      </c>
      <c r="H308" s="263">
        <v>3000</v>
      </c>
      <c r="I308" s="264">
        <v>0</v>
      </c>
      <c r="J308" s="94">
        <f t="shared" si="62"/>
        <v>-3000</v>
      </c>
      <c r="K308" s="84">
        <f t="shared" si="63"/>
        <v>-100</v>
      </c>
      <c r="L308" s="84">
        <f t="shared" si="60"/>
        <v>0</v>
      </c>
      <c r="M308" s="84"/>
      <c r="N308" s="213"/>
      <c r="O308" s="114">
        <f t="shared" si="61"/>
        <v>0</v>
      </c>
      <c r="P308" s="92" t="s">
        <v>464</v>
      </c>
      <c r="Q308" s="583"/>
    </row>
    <row r="309" spans="1:17" ht="30" customHeight="1" x14ac:dyDescent="0.4">
      <c r="A309" s="534" t="s">
        <v>0</v>
      </c>
      <c r="B309" s="535"/>
      <c r="C309" s="535"/>
      <c r="D309" s="535"/>
      <c r="E309" s="535"/>
      <c r="F309" s="535"/>
      <c r="G309" s="536"/>
      <c r="H309" s="261">
        <f>SUM(H303:H308)</f>
        <v>300334</v>
      </c>
      <c r="I309" s="261">
        <f t="shared" ref="I309:J309" si="64">SUM(I303:I308)</f>
        <v>276598</v>
      </c>
      <c r="J309" s="261">
        <f t="shared" si="64"/>
        <v>-23736</v>
      </c>
      <c r="K309" s="113">
        <f>IFERROR(J309/H309*100,0)</f>
        <v>-7.903201102772246</v>
      </c>
      <c r="L309" s="84">
        <f t="shared" si="60"/>
        <v>100</v>
      </c>
      <c r="M309" s="113"/>
      <c r="N309" s="111">
        <f>SUM(N303:N303)</f>
        <v>230289</v>
      </c>
      <c r="O309" s="114">
        <f t="shared" si="61"/>
        <v>83.257651899146055</v>
      </c>
      <c r="P309" s="96"/>
    </row>
    <row r="310" spans="1:17" ht="30" customHeight="1" x14ac:dyDescent="0.4">
      <c r="A310" s="1"/>
      <c r="B310" s="1"/>
      <c r="C310" s="1"/>
      <c r="D310" s="1"/>
      <c r="E310" s="1"/>
      <c r="F310" s="1"/>
      <c r="G310" s="1"/>
      <c r="H310" s="271">
        <f>'Quadro Geral'!I22</f>
        <v>300334</v>
      </c>
      <c r="I310" s="1"/>
      <c r="J310" s="1"/>
      <c r="K310" s="1"/>
      <c r="L310" s="1"/>
      <c r="M310" s="1"/>
      <c r="N310" s="1"/>
      <c r="O310" s="1"/>
      <c r="P310" s="1"/>
    </row>
    <row r="311" spans="1:17" ht="30" customHeight="1" x14ac:dyDescent="0.4">
      <c r="A311" s="537" t="s">
        <v>77</v>
      </c>
      <c r="B311" s="537"/>
      <c r="C311" s="537"/>
      <c r="D311" s="537"/>
      <c r="E311" s="537"/>
      <c r="F311" s="537"/>
      <c r="G311" s="537"/>
      <c r="H311" s="537"/>
      <c r="I311" s="537"/>
      <c r="J311" s="537"/>
      <c r="K311" s="537"/>
      <c r="L311" s="537"/>
      <c r="M311" s="537"/>
      <c r="N311" s="537"/>
      <c r="O311" s="537"/>
      <c r="P311" s="537"/>
    </row>
    <row r="312" spans="1:17" ht="30" customHeight="1" x14ac:dyDescent="0.25">
      <c r="A312" s="538" t="s">
        <v>356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39"/>
      <c r="L312" s="539"/>
      <c r="M312" s="539"/>
      <c r="N312" s="539"/>
      <c r="O312" s="539"/>
      <c r="P312" s="540"/>
    </row>
    <row r="313" spans="1:17" ht="30" customHeight="1" x14ac:dyDescent="0.4">
      <c r="A313" s="541"/>
      <c r="B313" s="542"/>
      <c r="C313" s="542"/>
      <c r="D313" s="542"/>
      <c r="E313" s="542"/>
      <c r="F313" s="542"/>
      <c r="G313" s="542"/>
      <c r="H313" s="542"/>
      <c r="I313" s="542"/>
      <c r="J313" s="542"/>
      <c r="K313" s="542"/>
      <c r="L313" s="542"/>
      <c r="M313" s="542"/>
      <c r="N313" s="542"/>
      <c r="O313" s="542"/>
      <c r="P313" s="543"/>
    </row>
    <row r="314" spans="1:17" ht="30" customHeight="1" x14ac:dyDescent="0.4">
      <c r="A314" s="207"/>
      <c r="B314" s="208"/>
      <c r="C314" s="208"/>
      <c r="D314" s="208"/>
      <c r="E314" s="208"/>
      <c r="F314" s="208"/>
      <c r="N314" s="47"/>
      <c r="O314" s="47"/>
      <c r="P314" s="47"/>
    </row>
    <row r="315" spans="1:17" ht="30" customHeight="1" x14ac:dyDescent="0.25">
      <c r="A315" s="551" t="s">
        <v>268</v>
      </c>
      <c r="B315" s="551"/>
      <c r="C315" s="551"/>
      <c r="D315" s="551"/>
      <c r="E315" s="551"/>
      <c r="F315" s="551"/>
      <c r="G315" s="551"/>
      <c r="H315" s="551"/>
      <c r="I315" s="551"/>
      <c r="J315" s="551"/>
      <c r="K315" s="551"/>
      <c r="L315" s="551"/>
      <c r="M315" s="551"/>
      <c r="N315" s="551"/>
      <c r="O315" s="551"/>
      <c r="P315" s="551"/>
    </row>
    <row r="316" spans="1:17" ht="30" customHeight="1" x14ac:dyDescent="0.25">
      <c r="A316" s="552" t="s">
        <v>92</v>
      </c>
      <c r="B316" s="552"/>
      <c r="C316" s="552"/>
      <c r="D316" s="552"/>
      <c r="E316" s="552"/>
      <c r="F316" s="552"/>
      <c r="G316" s="553" t="s">
        <v>366</v>
      </c>
      <c r="H316" s="553"/>
      <c r="I316" s="553"/>
      <c r="J316" s="553"/>
      <c r="K316" s="553"/>
      <c r="L316" s="553"/>
      <c r="M316" s="553"/>
      <c r="N316" s="553"/>
      <c r="O316" s="553"/>
      <c r="P316" s="553"/>
    </row>
    <row r="317" spans="1:17" ht="30" customHeight="1" x14ac:dyDescent="0.25">
      <c r="A317" s="552" t="s">
        <v>95</v>
      </c>
      <c r="B317" s="552"/>
      <c r="C317" s="552"/>
      <c r="D317" s="552"/>
      <c r="E317" s="552"/>
      <c r="F317" s="552"/>
      <c r="G317" s="553" t="s">
        <v>464</v>
      </c>
      <c r="H317" s="553"/>
      <c r="I317" s="553"/>
      <c r="J317" s="553"/>
      <c r="K317" s="553"/>
      <c r="L317" s="553"/>
      <c r="M317" s="553"/>
      <c r="N317" s="553"/>
      <c r="O317" s="553"/>
      <c r="P317" s="553"/>
    </row>
    <row r="318" spans="1:17" ht="30" customHeight="1" x14ac:dyDescent="0.25">
      <c r="A318" s="552" t="s">
        <v>357</v>
      </c>
      <c r="B318" s="552"/>
      <c r="C318" s="552"/>
      <c r="D318" s="552"/>
      <c r="E318" s="552"/>
      <c r="F318" s="552"/>
      <c r="G318" s="553" t="s">
        <v>415</v>
      </c>
      <c r="H318" s="553"/>
      <c r="I318" s="553"/>
      <c r="J318" s="553"/>
      <c r="K318" s="553"/>
      <c r="L318" s="553"/>
      <c r="M318" s="553"/>
      <c r="N318" s="553"/>
      <c r="O318" s="553"/>
      <c r="P318" s="553"/>
    </row>
    <row r="319" spans="1:17" ht="30" customHeight="1" x14ac:dyDescent="0.25">
      <c r="A319" s="560" t="s">
        <v>270</v>
      </c>
      <c r="B319" s="561"/>
      <c r="C319" s="561"/>
      <c r="D319" s="561"/>
      <c r="E319" s="561"/>
      <c r="F319" s="562"/>
      <c r="G319" s="554" t="s">
        <v>412</v>
      </c>
      <c r="H319" s="555"/>
      <c r="I319" s="555"/>
      <c r="J319" s="555"/>
      <c r="K319" s="555"/>
      <c r="L319" s="555"/>
      <c r="M319" s="555"/>
      <c r="N319" s="555"/>
      <c r="O319" s="555"/>
      <c r="P319" s="556"/>
    </row>
    <row r="320" spans="1:17" ht="30" customHeight="1" x14ac:dyDescent="0.35">
      <c r="A320" s="563" t="s">
        <v>96</v>
      </c>
      <c r="B320" s="564"/>
      <c r="C320" s="564"/>
      <c r="D320" s="564"/>
      <c r="E320" s="564"/>
      <c r="F320" s="565"/>
      <c r="G320" s="557" t="s">
        <v>637</v>
      </c>
      <c r="H320" s="558"/>
      <c r="I320" s="558"/>
      <c r="J320" s="558"/>
      <c r="K320" s="558"/>
      <c r="L320" s="558"/>
      <c r="M320" s="558"/>
      <c r="N320" s="558"/>
      <c r="O320" s="558"/>
      <c r="P320" s="559"/>
      <c r="Q320" s="312"/>
    </row>
    <row r="321" spans="1:17" ht="30" customHeight="1" x14ac:dyDescent="0.25">
      <c r="A321" s="552" t="s">
        <v>110</v>
      </c>
      <c r="B321" s="552"/>
      <c r="C321" s="552"/>
      <c r="D321" s="552"/>
      <c r="E321" s="552"/>
      <c r="F321" s="552"/>
      <c r="G321" s="553" t="s">
        <v>381</v>
      </c>
      <c r="H321" s="553"/>
      <c r="I321" s="553"/>
      <c r="J321" s="553"/>
      <c r="K321" s="553"/>
      <c r="L321" s="553"/>
      <c r="M321" s="553"/>
      <c r="N321" s="553"/>
      <c r="O321" s="553"/>
      <c r="P321" s="553"/>
      <c r="Q321" s="32"/>
    </row>
    <row r="322" spans="1:17" ht="30" customHeight="1" x14ac:dyDescent="0.25">
      <c r="A322" s="552" t="s">
        <v>97</v>
      </c>
      <c r="B322" s="552"/>
      <c r="C322" s="552"/>
      <c r="D322" s="552"/>
      <c r="E322" s="552"/>
      <c r="F322" s="552"/>
      <c r="G322" s="553" t="s">
        <v>279</v>
      </c>
      <c r="H322" s="553"/>
      <c r="I322" s="553"/>
      <c r="J322" s="553"/>
      <c r="K322" s="553"/>
      <c r="L322" s="553"/>
      <c r="M322" s="553"/>
      <c r="N322" s="553"/>
      <c r="O322" s="553"/>
      <c r="P322" s="553"/>
      <c r="Q322" s="32"/>
    </row>
    <row r="323" spans="1:17" ht="30" customHeight="1" x14ac:dyDescent="0.25">
      <c r="A323" s="560" t="s">
        <v>341</v>
      </c>
      <c r="B323" s="561"/>
      <c r="C323" s="561"/>
      <c r="D323" s="561"/>
      <c r="E323" s="561"/>
      <c r="F323" s="562"/>
      <c r="G323" s="553" t="s">
        <v>412</v>
      </c>
      <c r="H323" s="553"/>
      <c r="I323" s="553"/>
      <c r="J323" s="553"/>
      <c r="K323" s="553"/>
      <c r="L323" s="553"/>
      <c r="M323" s="553"/>
      <c r="N323" s="553"/>
      <c r="O323" s="553"/>
      <c r="P323" s="553"/>
      <c r="Q323" s="32"/>
    </row>
    <row r="324" spans="1:17" ht="30" customHeight="1" x14ac:dyDescent="0.25">
      <c r="A324" s="566" t="s">
        <v>111</v>
      </c>
      <c r="B324" s="566"/>
      <c r="C324" s="566"/>
      <c r="D324" s="566"/>
      <c r="E324" s="566"/>
      <c r="F324" s="566"/>
      <c r="G324" s="568" t="s">
        <v>394</v>
      </c>
      <c r="H324" s="568"/>
      <c r="I324" s="568"/>
      <c r="J324" s="568"/>
      <c r="K324" s="568"/>
      <c r="L324" s="568"/>
      <c r="M324" s="568"/>
      <c r="N324" s="568"/>
      <c r="O324" s="568"/>
      <c r="P324" s="568"/>
      <c r="Q324" s="32"/>
    </row>
    <row r="325" spans="1:17" ht="30" customHeight="1" x14ac:dyDescent="0.25">
      <c r="A325" s="567"/>
      <c r="B325" s="567"/>
      <c r="C325" s="567"/>
      <c r="D325" s="567"/>
      <c r="E325" s="567"/>
      <c r="F325" s="567"/>
      <c r="G325" s="567"/>
      <c r="H325" s="567"/>
      <c r="I325" s="567"/>
      <c r="J325" s="567"/>
      <c r="K325" s="567"/>
      <c r="L325" s="567"/>
      <c r="M325" s="567"/>
      <c r="N325" s="567"/>
      <c r="O325" s="567"/>
      <c r="P325" s="567"/>
    </row>
    <row r="326" spans="1:17" ht="30" customHeight="1" x14ac:dyDescent="0.25">
      <c r="A326" s="549" t="s">
        <v>112</v>
      </c>
      <c r="B326" s="547" t="s">
        <v>113</v>
      </c>
      <c r="C326" s="550"/>
      <c r="D326" s="550"/>
      <c r="E326" s="550"/>
      <c r="F326" s="547" t="s">
        <v>1</v>
      </c>
      <c r="G326" s="548"/>
      <c r="H326" s="549" t="s">
        <v>114</v>
      </c>
      <c r="I326" s="549"/>
      <c r="J326" s="549" t="s">
        <v>7</v>
      </c>
      <c r="K326" s="549"/>
      <c r="L326" s="549" t="s">
        <v>115</v>
      </c>
      <c r="M326" s="544" t="s">
        <v>274</v>
      </c>
      <c r="N326" s="547" t="s">
        <v>104</v>
      </c>
      <c r="O326" s="548"/>
      <c r="P326" s="549" t="s">
        <v>4</v>
      </c>
    </row>
    <row r="327" spans="1:17" ht="30" customHeight="1" x14ac:dyDescent="0.25">
      <c r="A327" s="549"/>
      <c r="B327" s="547" t="s">
        <v>116</v>
      </c>
      <c r="C327" s="550"/>
      <c r="D327" s="548"/>
      <c r="E327" s="549" t="s">
        <v>101</v>
      </c>
      <c r="F327" s="549" t="s">
        <v>2</v>
      </c>
      <c r="G327" s="549" t="s">
        <v>3</v>
      </c>
      <c r="H327" s="549" t="s">
        <v>272</v>
      </c>
      <c r="I327" s="549" t="s">
        <v>273</v>
      </c>
      <c r="J327" s="549" t="s">
        <v>100</v>
      </c>
      <c r="K327" s="549" t="s">
        <v>118</v>
      </c>
      <c r="L327" s="549"/>
      <c r="M327" s="545"/>
      <c r="N327" s="544" t="s">
        <v>57</v>
      </c>
      <c r="O327" s="544" t="s">
        <v>105</v>
      </c>
      <c r="P327" s="549"/>
    </row>
    <row r="328" spans="1:17" ht="150" customHeight="1" x14ac:dyDescent="0.25">
      <c r="A328" s="549"/>
      <c r="B328" s="220" t="s">
        <v>352</v>
      </c>
      <c r="C328" s="221" t="s">
        <v>351</v>
      </c>
      <c r="D328" s="211" t="s">
        <v>271</v>
      </c>
      <c r="E328" s="549"/>
      <c r="F328" s="549"/>
      <c r="G328" s="549"/>
      <c r="H328" s="549"/>
      <c r="I328" s="549"/>
      <c r="J328" s="549"/>
      <c r="K328" s="549"/>
      <c r="L328" s="549"/>
      <c r="M328" s="546"/>
      <c r="N328" s="546"/>
      <c r="O328" s="546"/>
      <c r="P328" s="549"/>
    </row>
    <row r="329" spans="1:17" ht="239.25" customHeight="1" x14ac:dyDescent="0.25">
      <c r="A329" s="92">
        <v>1</v>
      </c>
      <c r="B329" s="82" t="s">
        <v>458</v>
      </c>
      <c r="C329" s="82" t="s">
        <v>643</v>
      </c>
      <c r="D329" s="82" t="s">
        <v>285</v>
      </c>
      <c r="E329" s="82" t="s">
        <v>465</v>
      </c>
      <c r="F329" s="83">
        <v>43831</v>
      </c>
      <c r="G329" s="83">
        <v>44196</v>
      </c>
      <c r="H329" s="263">
        <v>95457</v>
      </c>
      <c r="I329" s="264">
        <v>96019</v>
      </c>
      <c r="J329" s="94">
        <f t="shared" ref="J329:J333" si="65">I329-H329</f>
        <v>562</v>
      </c>
      <c r="K329" s="84">
        <f t="shared" ref="K329:K333" si="66">IFERROR(J329/H329*100,0)</f>
        <v>0.58874676555936178</v>
      </c>
      <c r="L329" s="84">
        <f>IFERROR(I329/$I$334*100,0)</f>
        <v>68.643837575064339</v>
      </c>
      <c r="M329" s="84"/>
      <c r="N329" s="213">
        <f>I329</f>
        <v>96019</v>
      </c>
      <c r="O329" s="114">
        <f t="shared" ref="O329:O333" si="67">IFERROR(N329/I329*100,)</f>
        <v>100</v>
      </c>
      <c r="P329" s="92" t="s">
        <v>464</v>
      </c>
      <c r="Q329" s="583"/>
    </row>
    <row r="330" spans="1:17" ht="231.75" customHeight="1" x14ac:dyDescent="0.25">
      <c r="A330" s="92">
        <v>2</v>
      </c>
      <c r="B330" s="82" t="s">
        <v>460</v>
      </c>
      <c r="C330" s="82" t="s">
        <v>644</v>
      </c>
      <c r="D330" s="82" t="s">
        <v>285</v>
      </c>
      <c r="E330" s="82" t="s">
        <v>461</v>
      </c>
      <c r="F330" s="83">
        <v>43831</v>
      </c>
      <c r="G330" s="83">
        <v>44196</v>
      </c>
      <c r="H330" s="263">
        <v>19396</v>
      </c>
      <c r="I330" s="264">
        <v>20205</v>
      </c>
      <c r="J330" s="94">
        <f t="shared" si="65"/>
        <v>809</v>
      </c>
      <c r="K330" s="84">
        <f t="shared" si="66"/>
        <v>4.1709630851722004</v>
      </c>
      <c r="L330" s="84">
        <f t="shared" ref="L330:L334" si="68">IFERROR(I330/$I$334*100,0)</f>
        <v>14.444523877609381</v>
      </c>
      <c r="M330" s="84"/>
      <c r="N330" s="213"/>
      <c r="O330" s="114">
        <f t="shared" si="67"/>
        <v>0</v>
      </c>
      <c r="P330" s="92" t="s">
        <v>464</v>
      </c>
      <c r="Q330" s="583"/>
    </row>
    <row r="331" spans="1:17" ht="150.75" customHeight="1" x14ac:dyDescent="0.25">
      <c r="A331" s="92">
        <v>3</v>
      </c>
      <c r="B331" s="82" t="s">
        <v>473</v>
      </c>
      <c r="C331" s="82" t="s">
        <v>600</v>
      </c>
      <c r="D331" s="82"/>
      <c r="E331" s="82" t="s">
        <v>476</v>
      </c>
      <c r="F331" s="83">
        <v>43831</v>
      </c>
      <c r="G331" s="83">
        <v>44196</v>
      </c>
      <c r="H331" s="263">
        <v>20640</v>
      </c>
      <c r="I331" s="264">
        <v>21100</v>
      </c>
      <c r="J331" s="94">
        <f t="shared" si="65"/>
        <v>460</v>
      </c>
      <c r="K331" s="84">
        <f t="shared" si="66"/>
        <v>2.2286821705426356</v>
      </c>
      <c r="L331" s="84">
        <f t="shared" si="68"/>
        <v>15.084358021160996</v>
      </c>
      <c r="M331" s="84"/>
      <c r="N331" s="213"/>
      <c r="O331" s="114">
        <f t="shared" si="67"/>
        <v>0</v>
      </c>
      <c r="P331" s="92" t="s">
        <v>464</v>
      </c>
      <c r="Q331" s="583"/>
    </row>
    <row r="332" spans="1:17" ht="192" customHeight="1" x14ac:dyDescent="0.25">
      <c r="A332" s="92">
        <v>4</v>
      </c>
      <c r="B332" s="82" t="s">
        <v>474</v>
      </c>
      <c r="C332" s="82" t="s">
        <v>601</v>
      </c>
      <c r="D332" s="82" t="s">
        <v>285</v>
      </c>
      <c r="E332" s="82" t="s">
        <v>477</v>
      </c>
      <c r="F332" s="83">
        <v>43831</v>
      </c>
      <c r="G332" s="83">
        <v>44196</v>
      </c>
      <c r="H332" s="263">
        <v>2526</v>
      </c>
      <c r="I332" s="264">
        <v>2556</v>
      </c>
      <c r="J332" s="94">
        <f t="shared" si="65"/>
        <v>30</v>
      </c>
      <c r="K332" s="84">
        <f t="shared" si="66"/>
        <v>1.1876484560570071</v>
      </c>
      <c r="L332" s="84">
        <f t="shared" si="68"/>
        <v>1.8272805261652845</v>
      </c>
      <c r="M332" s="84"/>
      <c r="N332" s="213"/>
      <c r="O332" s="114">
        <f t="shared" si="67"/>
        <v>0</v>
      </c>
      <c r="P332" s="92" t="s">
        <v>464</v>
      </c>
      <c r="Q332" s="583"/>
    </row>
    <row r="333" spans="1:17" ht="192" customHeight="1" x14ac:dyDescent="0.25">
      <c r="A333" s="92">
        <v>5</v>
      </c>
      <c r="B333" s="82" t="s">
        <v>475</v>
      </c>
      <c r="C333" s="82" t="s">
        <v>602</v>
      </c>
      <c r="D333" s="82" t="s">
        <v>283</v>
      </c>
      <c r="E333" s="82" t="s">
        <v>478</v>
      </c>
      <c r="F333" s="83">
        <v>43831</v>
      </c>
      <c r="G333" s="83">
        <v>44196</v>
      </c>
      <c r="H333" s="263">
        <v>774</v>
      </c>
      <c r="I333" s="264">
        <v>0</v>
      </c>
      <c r="J333" s="94">
        <f t="shared" si="65"/>
        <v>-774</v>
      </c>
      <c r="K333" s="84">
        <f t="shared" si="66"/>
        <v>-100</v>
      </c>
      <c r="L333" s="84">
        <f t="shared" si="68"/>
        <v>0</v>
      </c>
      <c r="M333" s="84"/>
      <c r="N333" s="213"/>
      <c r="O333" s="114">
        <f t="shared" si="67"/>
        <v>0</v>
      </c>
      <c r="P333" s="92" t="s">
        <v>464</v>
      </c>
      <c r="Q333" s="583"/>
    </row>
    <row r="334" spans="1:17" ht="63.75" customHeight="1" x14ac:dyDescent="0.4">
      <c r="A334" s="534" t="s">
        <v>0</v>
      </c>
      <c r="B334" s="535"/>
      <c r="C334" s="535"/>
      <c r="D334" s="535"/>
      <c r="E334" s="535"/>
      <c r="F334" s="535"/>
      <c r="G334" s="536"/>
      <c r="H334" s="261">
        <f>SUM(H329:H333)</f>
        <v>138793</v>
      </c>
      <c r="I334" s="261">
        <f>SUM(I329:I333)</f>
        <v>139880</v>
      </c>
      <c r="J334" s="112">
        <f>I334-H334</f>
        <v>1087</v>
      </c>
      <c r="K334" s="113">
        <f>IFERROR(J334/H334*100,0)</f>
        <v>0.7831807079607761</v>
      </c>
      <c r="L334" s="84">
        <f t="shared" si="68"/>
        <v>100</v>
      </c>
      <c r="M334" s="113"/>
      <c r="N334" s="111">
        <f>SUM(N329:N329)</f>
        <v>96019</v>
      </c>
      <c r="O334" s="96">
        <f>IFERROR(N334/I334*100,)</f>
        <v>68.643837575064339</v>
      </c>
      <c r="P334" s="96"/>
      <c r="Q334" s="330"/>
    </row>
    <row r="335" spans="1:17" ht="30" customHeight="1" x14ac:dyDescent="0.4">
      <c r="A335" s="1"/>
      <c r="B335" s="1"/>
      <c r="C335" s="1"/>
      <c r="D335" s="1"/>
      <c r="E335" s="1"/>
      <c r="F335" s="1"/>
      <c r="G335" s="1"/>
      <c r="H335" s="271">
        <f>'Quadro Geral'!I23</f>
        <v>138793</v>
      </c>
      <c r="I335" s="271">
        <f>'Quadro Geral'!J23</f>
        <v>139880</v>
      </c>
      <c r="J335" s="1"/>
      <c r="K335" s="1"/>
      <c r="L335" s="1"/>
      <c r="M335" s="1"/>
      <c r="N335" s="1"/>
      <c r="O335" s="1"/>
      <c r="P335" s="1"/>
    </row>
    <row r="336" spans="1:17" ht="30" customHeight="1" x14ac:dyDescent="0.4">
      <c r="A336" s="537" t="s">
        <v>77</v>
      </c>
      <c r="B336" s="537"/>
      <c r="C336" s="537"/>
      <c r="D336" s="537"/>
      <c r="E336" s="537"/>
      <c r="F336" s="537"/>
      <c r="G336" s="537"/>
      <c r="H336" s="537"/>
      <c r="I336" s="537"/>
      <c r="J336" s="537"/>
      <c r="K336" s="537"/>
      <c r="L336" s="537"/>
      <c r="M336" s="537"/>
      <c r="N336" s="537"/>
      <c r="O336" s="537"/>
      <c r="P336" s="537"/>
    </row>
    <row r="337" spans="1:18" ht="30" customHeight="1" x14ac:dyDescent="0.25">
      <c r="A337" s="538" t="s">
        <v>356</v>
      </c>
      <c r="B337" s="539"/>
      <c r="C337" s="539"/>
      <c r="D337" s="539"/>
      <c r="E337" s="539"/>
      <c r="F337" s="539"/>
      <c r="G337" s="539"/>
      <c r="H337" s="539"/>
      <c r="I337" s="539"/>
      <c r="J337" s="539"/>
      <c r="K337" s="539"/>
      <c r="L337" s="539"/>
      <c r="M337" s="539"/>
      <c r="N337" s="539"/>
      <c r="O337" s="539"/>
      <c r="P337" s="540"/>
    </row>
    <row r="338" spans="1:18" ht="30" customHeight="1" x14ac:dyDescent="0.4">
      <c r="A338" s="541"/>
      <c r="B338" s="542"/>
      <c r="C338" s="542"/>
      <c r="D338" s="542"/>
      <c r="E338" s="542"/>
      <c r="F338" s="542"/>
      <c r="G338" s="542"/>
      <c r="H338" s="542"/>
      <c r="I338" s="542"/>
      <c r="J338" s="542"/>
      <c r="K338" s="542"/>
      <c r="L338" s="542"/>
      <c r="M338" s="542"/>
      <c r="N338" s="542"/>
      <c r="O338" s="542"/>
      <c r="P338" s="543"/>
    </row>
    <row r="339" spans="1:18" ht="30" customHeight="1" x14ac:dyDescent="0.4">
      <c r="A339" s="207"/>
      <c r="B339" s="208"/>
      <c r="C339" s="208"/>
      <c r="D339" s="208"/>
      <c r="E339" s="208"/>
      <c r="F339" s="208"/>
      <c r="N339" s="47"/>
      <c r="O339" s="47"/>
      <c r="P339" s="47"/>
    </row>
    <row r="340" spans="1:18" ht="30" customHeight="1" x14ac:dyDescent="0.4">
      <c r="A340" s="207"/>
      <c r="B340" s="208"/>
      <c r="C340" s="208"/>
      <c r="D340" s="208"/>
      <c r="E340" s="208"/>
      <c r="F340" s="208"/>
      <c r="N340" s="47"/>
      <c r="O340" s="47"/>
      <c r="P340" s="47"/>
    </row>
    <row r="341" spans="1:18" ht="30" customHeight="1" x14ac:dyDescent="0.25">
      <c r="A341" s="551" t="s">
        <v>268</v>
      </c>
      <c r="B341" s="551"/>
      <c r="C341" s="551"/>
      <c r="D341" s="551"/>
      <c r="E341" s="551"/>
      <c r="F341" s="551"/>
      <c r="G341" s="551"/>
      <c r="H341" s="551"/>
      <c r="I341" s="551"/>
      <c r="J341" s="551"/>
      <c r="K341" s="551"/>
      <c r="L341" s="551"/>
      <c r="M341" s="551"/>
      <c r="N341" s="551"/>
      <c r="O341" s="551"/>
      <c r="P341" s="551"/>
    </row>
    <row r="342" spans="1:18" ht="30" customHeight="1" x14ac:dyDescent="0.25">
      <c r="A342" s="552" t="s">
        <v>92</v>
      </c>
      <c r="B342" s="552"/>
      <c r="C342" s="552"/>
      <c r="D342" s="552"/>
      <c r="E342" s="552"/>
      <c r="F342" s="552"/>
      <c r="G342" s="553" t="s">
        <v>451</v>
      </c>
      <c r="H342" s="553"/>
      <c r="I342" s="553"/>
      <c r="J342" s="553"/>
      <c r="K342" s="553"/>
      <c r="L342" s="553"/>
      <c r="M342" s="553"/>
      <c r="N342" s="553"/>
      <c r="O342" s="553"/>
      <c r="P342" s="553"/>
    </row>
    <row r="343" spans="1:18" ht="30" customHeight="1" x14ac:dyDescent="0.25">
      <c r="A343" s="552" t="s">
        <v>95</v>
      </c>
      <c r="B343" s="552"/>
      <c r="C343" s="552"/>
      <c r="D343" s="552"/>
      <c r="E343" s="552"/>
      <c r="F343" s="552"/>
      <c r="G343" s="553" t="s">
        <v>433</v>
      </c>
      <c r="H343" s="553"/>
      <c r="I343" s="553"/>
      <c r="J343" s="553"/>
      <c r="K343" s="553"/>
      <c r="L343" s="553"/>
      <c r="M343" s="553"/>
      <c r="N343" s="553"/>
      <c r="O343" s="553"/>
      <c r="P343" s="553"/>
      <c r="Q343" s="32"/>
      <c r="R343" s="32"/>
    </row>
    <row r="344" spans="1:18" ht="30" customHeight="1" x14ac:dyDescent="0.25">
      <c r="A344" s="552" t="s">
        <v>357</v>
      </c>
      <c r="B344" s="552"/>
      <c r="C344" s="552"/>
      <c r="D344" s="552"/>
      <c r="E344" s="552"/>
      <c r="F344" s="552"/>
      <c r="G344" s="553" t="s">
        <v>415</v>
      </c>
      <c r="H344" s="553"/>
      <c r="I344" s="553"/>
      <c r="J344" s="553"/>
      <c r="K344" s="553"/>
      <c r="L344" s="553"/>
      <c r="M344" s="553"/>
      <c r="N344" s="553"/>
      <c r="O344" s="553"/>
      <c r="P344" s="553"/>
      <c r="Q344" s="32"/>
      <c r="R344" s="32"/>
    </row>
    <row r="345" spans="1:18" ht="30" customHeight="1" x14ac:dyDescent="0.25">
      <c r="A345" s="560" t="s">
        <v>270</v>
      </c>
      <c r="B345" s="561"/>
      <c r="C345" s="561"/>
      <c r="D345" s="561"/>
      <c r="E345" s="561"/>
      <c r="F345" s="562"/>
      <c r="G345" s="554" t="s">
        <v>412</v>
      </c>
      <c r="H345" s="555"/>
      <c r="I345" s="555"/>
      <c r="J345" s="555"/>
      <c r="K345" s="555"/>
      <c r="L345" s="555"/>
      <c r="M345" s="555"/>
      <c r="N345" s="555"/>
      <c r="O345" s="555"/>
      <c r="P345" s="556"/>
      <c r="Q345" s="32"/>
      <c r="R345" s="32"/>
    </row>
    <row r="346" spans="1:18" ht="30" customHeight="1" x14ac:dyDescent="0.25">
      <c r="A346" s="563" t="s">
        <v>96</v>
      </c>
      <c r="B346" s="564"/>
      <c r="C346" s="564"/>
      <c r="D346" s="564"/>
      <c r="E346" s="564"/>
      <c r="F346" s="565"/>
      <c r="G346" s="557" t="s">
        <v>371</v>
      </c>
      <c r="H346" s="558"/>
      <c r="I346" s="558"/>
      <c r="J346" s="558"/>
      <c r="K346" s="558"/>
      <c r="L346" s="558"/>
      <c r="M346" s="558"/>
      <c r="N346" s="558"/>
      <c r="O346" s="558"/>
      <c r="P346" s="559"/>
      <c r="Q346" s="32"/>
      <c r="R346" s="32"/>
    </row>
    <row r="347" spans="1:18" ht="30" customHeight="1" x14ac:dyDescent="0.25">
      <c r="A347" s="552" t="s">
        <v>110</v>
      </c>
      <c r="B347" s="552"/>
      <c r="C347" s="552"/>
      <c r="D347" s="552"/>
      <c r="E347" s="552"/>
      <c r="F347" s="552"/>
      <c r="G347" s="553" t="s">
        <v>380</v>
      </c>
      <c r="H347" s="553"/>
      <c r="I347" s="553"/>
      <c r="J347" s="553"/>
      <c r="K347" s="553"/>
      <c r="L347" s="553"/>
      <c r="M347" s="553"/>
      <c r="N347" s="553"/>
      <c r="O347" s="553"/>
      <c r="P347" s="553"/>
      <c r="Q347" s="32"/>
      <c r="R347" s="32"/>
    </row>
    <row r="348" spans="1:18" ht="30" customHeight="1" x14ac:dyDescent="0.25">
      <c r="A348" s="552" t="s">
        <v>97</v>
      </c>
      <c r="B348" s="552"/>
      <c r="C348" s="552"/>
      <c r="D348" s="552"/>
      <c r="E348" s="552"/>
      <c r="F348" s="552"/>
      <c r="G348" s="553" t="s">
        <v>50</v>
      </c>
      <c r="H348" s="553"/>
      <c r="I348" s="553"/>
      <c r="J348" s="553"/>
      <c r="K348" s="553"/>
      <c r="L348" s="553"/>
      <c r="M348" s="553"/>
      <c r="N348" s="553"/>
      <c r="O348" s="553"/>
      <c r="P348" s="553"/>
      <c r="Q348" s="32"/>
      <c r="R348" s="32"/>
    </row>
    <row r="349" spans="1:18" ht="30" customHeight="1" x14ac:dyDescent="0.25">
      <c r="A349" s="560" t="s">
        <v>341</v>
      </c>
      <c r="B349" s="561"/>
      <c r="C349" s="561"/>
      <c r="D349" s="561"/>
      <c r="E349" s="561"/>
      <c r="F349" s="562"/>
      <c r="G349" s="553" t="s">
        <v>412</v>
      </c>
      <c r="H349" s="553"/>
      <c r="I349" s="553"/>
      <c r="J349" s="553"/>
      <c r="K349" s="553"/>
      <c r="L349" s="553"/>
      <c r="M349" s="553"/>
      <c r="N349" s="553"/>
      <c r="O349" s="553"/>
      <c r="P349" s="553"/>
      <c r="Q349" s="32"/>
      <c r="R349" s="32"/>
    </row>
    <row r="350" spans="1:18" ht="30" customHeight="1" x14ac:dyDescent="0.4">
      <c r="A350" s="566" t="s">
        <v>111</v>
      </c>
      <c r="B350" s="566"/>
      <c r="C350" s="566"/>
      <c r="D350" s="566"/>
      <c r="E350" s="566"/>
      <c r="F350" s="566"/>
      <c r="G350" s="553" t="s">
        <v>603</v>
      </c>
      <c r="H350" s="553"/>
      <c r="I350" s="553"/>
      <c r="J350" s="553"/>
      <c r="K350" s="553"/>
      <c r="L350" s="553"/>
      <c r="M350" s="553"/>
      <c r="N350" s="553"/>
      <c r="O350" s="553"/>
      <c r="P350" s="553"/>
      <c r="Q350" s="309"/>
      <c r="R350" s="32"/>
    </row>
    <row r="351" spans="1:18" ht="30" customHeight="1" x14ac:dyDescent="0.25">
      <c r="A351" s="567"/>
      <c r="B351" s="567"/>
      <c r="C351" s="567"/>
      <c r="D351" s="567"/>
      <c r="E351" s="567"/>
      <c r="F351" s="567"/>
      <c r="G351" s="567"/>
      <c r="H351" s="567"/>
      <c r="I351" s="567"/>
      <c r="J351" s="567"/>
      <c r="K351" s="567"/>
      <c r="L351" s="567"/>
      <c r="M351" s="567"/>
      <c r="N351" s="567"/>
      <c r="O351" s="567"/>
      <c r="P351" s="567"/>
    </row>
    <row r="352" spans="1:18" ht="30" customHeight="1" x14ac:dyDescent="0.25">
      <c r="A352" s="549" t="s">
        <v>112</v>
      </c>
      <c r="B352" s="547" t="s">
        <v>113</v>
      </c>
      <c r="C352" s="550"/>
      <c r="D352" s="550"/>
      <c r="E352" s="550"/>
      <c r="F352" s="547" t="s">
        <v>1</v>
      </c>
      <c r="G352" s="548"/>
      <c r="H352" s="549" t="s">
        <v>114</v>
      </c>
      <c r="I352" s="549"/>
      <c r="J352" s="549" t="s">
        <v>7</v>
      </c>
      <c r="K352" s="549"/>
      <c r="L352" s="549" t="s">
        <v>115</v>
      </c>
      <c r="M352" s="544" t="s">
        <v>274</v>
      </c>
      <c r="N352" s="547" t="s">
        <v>104</v>
      </c>
      <c r="O352" s="548"/>
      <c r="P352" s="549" t="s">
        <v>4</v>
      </c>
    </row>
    <row r="353" spans="1:17" x14ac:dyDescent="0.25">
      <c r="A353" s="549"/>
      <c r="B353" s="547" t="s">
        <v>116</v>
      </c>
      <c r="C353" s="550"/>
      <c r="D353" s="548"/>
      <c r="E353" s="549" t="s">
        <v>101</v>
      </c>
      <c r="F353" s="549" t="s">
        <v>2</v>
      </c>
      <c r="G353" s="549" t="s">
        <v>3</v>
      </c>
      <c r="H353" s="549" t="s">
        <v>272</v>
      </c>
      <c r="I353" s="549" t="s">
        <v>273</v>
      </c>
      <c r="J353" s="549" t="s">
        <v>100</v>
      </c>
      <c r="K353" s="549" t="s">
        <v>118</v>
      </c>
      <c r="L353" s="549"/>
      <c r="M353" s="545"/>
      <c r="N353" s="544" t="s">
        <v>57</v>
      </c>
      <c r="O353" s="544" t="s">
        <v>105</v>
      </c>
      <c r="P353" s="549"/>
    </row>
    <row r="354" spans="1:17" x14ac:dyDescent="0.25">
      <c r="A354" s="549"/>
      <c r="B354" s="220" t="s">
        <v>352</v>
      </c>
      <c r="C354" s="221" t="s">
        <v>351</v>
      </c>
      <c r="D354" s="211" t="s">
        <v>271</v>
      </c>
      <c r="E354" s="549"/>
      <c r="F354" s="549"/>
      <c r="G354" s="549"/>
      <c r="H354" s="549"/>
      <c r="I354" s="549"/>
      <c r="J354" s="549"/>
      <c r="K354" s="549"/>
      <c r="L354" s="549"/>
      <c r="M354" s="546"/>
      <c r="N354" s="546"/>
      <c r="O354" s="546"/>
      <c r="P354" s="549"/>
    </row>
    <row r="355" spans="1:17" ht="180.75" customHeight="1" x14ac:dyDescent="0.25">
      <c r="A355" s="92">
        <v>1</v>
      </c>
      <c r="B355" s="82" t="s">
        <v>458</v>
      </c>
      <c r="C355" s="82" t="s">
        <v>641</v>
      </c>
      <c r="D355" s="82" t="s">
        <v>344</v>
      </c>
      <c r="E355" s="82" t="s">
        <v>509</v>
      </c>
      <c r="F355" s="83">
        <v>43831</v>
      </c>
      <c r="G355" s="83">
        <v>44196</v>
      </c>
      <c r="H355" s="263">
        <v>204316</v>
      </c>
      <c r="I355" s="264">
        <v>210915</v>
      </c>
      <c r="J355" s="94">
        <f t="shared" ref="J355:J357" si="69">I355-H355</f>
        <v>6599</v>
      </c>
      <c r="K355" s="84">
        <f t="shared" ref="K355:K357" si="70">IFERROR(J355/H355*100,0)</f>
        <v>3.2298008966502865</v>
      </c>
      <c r="L355" s="84">
        <f>IFERROR(I355/$I$392*100,0)</f>
        <v>47.092065249911805</v>
      </c>
      <c r="M355" s="84"/>
      <c r="N355" s="213">
        <f>I355</f>
        <v>210915</v>
      </c>
      <c r="O355" s="114">
        <f t="shared" ref="O355:O357" si="71">IFERROR(N355/I355*100,)</f>
        <v>100</v>
      </c>
      <c r="P355" s="92" t="s">
        <v>433</v>
      </c>
      <c r="Q355" s="583"/>
    </row>
    <row r="356" spans="1:17" ht="180.75" customHeight="1" x14ac:dyDescent="0.25">
      <c r="A356" s="92">
        <v>2</v>
      </c>
      <c r="B356" s="82" t="s">
        <v>460</v>
      </c>
      <c r="C356" s="82" t="s">
        <v>642</v>
      </c>
      <c r="D356" s="82" t="s">
        <v>344</v>
      </c>
      <c r="E356" s="82" t="s">
        <v>461</v>
      </c>
      <c r="F356" s="83">
        <v>43831</v>
      </c>
      <c r="G356" s="83">
        <v>44196</v>
      </c>
      <c r="H356" s="263">
        <v>19396</v>
      </c>
      <c r="I356" s="264">
        <v>24361</v>
      </c>
      <c r="J356" s="94">
        <f t="shared" si="69"/>
        <v>4965</v>
      </c>
      <c r="K356" s="84">
        <f t="shared" si="70"/>
        <v>25.598061455970306</v>
      </c>
      <c r="L356" s="84">
        <f t="shared" ref="L356:L391" si="72">IFERROR(I356/$I$392*100,0)</f>
        <v>5.4392044262053503</v>
      </c>
      <c r="M356" s="84"/>
      <c r="N356" s="213"/>
      <c r="O356" s="114">
        <f t="shared" si="71"/>
        <v>0</v>
      </c>
      <c r="P356" s="92" t="s">
        <v>433</v>
      </c>
      <c r="Q356" s="583"/>
    </row>
    <row r="357" spans="1:17" ht="180.75" customHeight="1" x14ac:dyDescent="0.25">
      <c r="A357" s="92">
        <v>3</v>
      </c>
      <c r="B357" s="82" t="s">
        <v>466</v>
      </c>
      <c r="C357" s="82" t="s">
        <v>604</v>
      </c>
      <c r="D357" s="82" t="s">
        <v>344</v>
      </c>
      <c r="E357" s="82" t="s">
        <v>467</v>
      </c>
      <c r="F357" s="83">
        <v>43831</v>
      </c>
      <c r="G357" s="83">
        <v>44196</v>
      </c>
      <c r="H357" s="263">
        <v>4650</v>
      </c>
      <c r="I357" s="264">
        <v>6840</v>
      </c>
      <c r="J357" s="94">
        <f t="shared" si="69"/>
        <v>2190</v>
      </c>
      <c r="K357" s="84">
        <f t="shared" si="70"/>
        <v>47.096774193548384</v>
      </c>
      <c r="L357" s="84">
        <f t="shared" si="72"/>
        <v>1.5272016040082343</v>
      </c>
      <c r="M357" s="84"/>
      <c r="N357" s="213"/>
      <c r="O357" s="114">
        <f t="shared" si="71"/>
        <v>0</v>
      </c>
      <c r="P357" s="92" t="s">
        <v>433</v>
      </c>
      <c r="Q357" s="583"/>
    </row>
    <row r="358" spans="1:17" ht="180.75" customHeight="1" x14ac:dyDescent="0.25">
      <c r="A358" s="92">
        <v>4</v>
      </c>
      <c r="B358" s="82" t="s">
        <v>479</v>
      </c>
      <c r="C358" s="82" t="s">
        <v>605</v>
      </c>
      <c r="D358" s="82" t="s">
        <v>344</v>
      </c>
      <c r="E358" s="82" t="s">
        <v>544</v>
      </c>
      <c r="F358" s="83">
        <v>43831</v>
      </c>
      <c r="G358" s="83">
        <v>44196</v>
      </c>
      <c r="H358" s="263">
        <v>3600</v>
      </c>
      <c r="I358" s="264">
        <v>6000</v>
      </c>
      <c r="J358" s="94">
        <f t="shared" ref="J358:J391" si="73">I358-H358</f>
        <v>2400</v>
      </c>
      <c r="K358" s="84">
        <f t="shared" ref="K358:K391" si="74">IFERROR(J358/H358*100,0)</f>
        <v>66.666666666666657</v>
      </c>
      <c r="L358" s="84">
        <f t="shared" si="72"/>
        <v>1.3396505298317845</v>
      </c>
      <c r="M358" s="84"/>
      <c r="N358" s="213"/>
      <c r="O358" s="114">
        <f t="shared" ref="O358:O391" si="75">IFERROR(N358/I358*100,)</f>
        <v>0</v>
      </c>
      <c r="P358" s="92" t="s">
        <v>433</v>
      </c>
      <c r="Q358" s="583"/>
    </row>
    <row r="359" spans="1:17" ht="180.75" customHeight="1" x14ac:dyDescent="0.25">
      <c r="A359" s="92">
        <v>5</v>
      </c>
      <c r="B359" s="82" t="s">
        <v>540</v>
      </c>
      <c r="C359" s="82" t="s">
        <v>606</v>
      </c>
      <c r="D359" s="82" t="s">
        <v>344</v>
      </c>
      <c r="E359" s="82" t="s">
        <v>541</v>
      </c>
      <c r="F359" s="83">
        <v>43831</v>
      </c>
      <c r="G359" s="83">
        <v>44196</v>
      </c>
      <c r="H359" s="263">
        <v>0</v>
      </c>
      <c r="I359" s="264">
        <v>2500</v>
      </c>
      <c r="J359" s="94">
        <f t="shared" ref="J359:J361" si="76">I359-H359</f>
        <v>2500</v>
      </c>
      <c r="K359" s="84">
        <f t="shared" ref="K359:K361" si="77">IFERROR(J359/H359*100,0)</f>
        <v>0</v>
      </c>
      <c r="L359" s="84">
        <f t="shared" si="72"/>
        <v>0.55818772076324352</v>
      </c>
      <c r="M359" s="84"/>
      <c r="N359" s="213"/>
      <c r="O359" s="114">
        <f t="shared" ref="O359:O361" si="78">IFERROR(N359/I359*100,)</f>
        <v>0</v>
      </c>
      <c r="P359" s="92" t="s">
        <v>433</v>
      </c>
      <c r="Q359" s="583"/>
    </row>
    <row r="360" spans="1:17" ht="180.75" customHeight="1" x14ac:dyDescent="0.25">
      <c r="A360" s="92">
        <v>6</v>
      </c>
      <c r="B360" s="82" t="s">
        <v>539</v>
      </c>
      <c r="C360" s="82" t="s">
        <v>607</v>
      </c>
      <c r="D360" s="82" t="s">
        <v>344</v>
      </c>
      <c r="E360" s="82" t="s">
        <v>542</v>
      </c>
      <c r="F360" s="83">
        <v>43831</v>
      </c>
      <c r="G360" s="83">
        <v>44196</v>
      </c>
      <c r="H360" s="263">
        <v>0</v>
      </c>
      <c r="I360" s="264">
        <v>3500</v>
      </c>
      <c r="J360" s="94">
        <f t="shared" si="76"/>
        <v>3500</v>
      </c>
      <c r="K360" s="84">
        <f t="shared" si="77"/>
        <v>0</v>
      </c>
      <c r="L360" s="84">
        <f t="shared" si="72"/>
        <v>0.78146280906854093</v>
      </c>
      <c r="M360" s="84"/>
      <c r="N360" s="213"/>
      <c r="O360" s="114">
        <f t="shared" si="78"/>
        <v>0</v>
      </c>
      <c r="P360" s="92" t="s">
        <v>433</v>
      </c>
      <c r="Q360" s="583"/>
    </row>
    <row r="361" spans="1:17" ht="180.75" customHeight="1" x14ac:dyDescent="0.25">
      <c r="A361" s="92">
        <v>7</v>
      </c>
      <c r="B361" s="82" t="s">
        <v>670</v>
      </c>
      <c r="C361" s="82" t="s">
        <v>671</v>
      </c>
      <c r="D361" s="82" t="s">
        <v>344</v>
      </c>
      <c r="E361" s="82" t="s">
        <v>672</v>
      </c>
      <c r="F361" s="83">
        <v>43831</v>
      </c>
      <c r="G361" s="83">
        <v>44196</v>
      </c>
      <c r="H361" s="263">
        <v>0</v>
      </c>
      <c r="I361" s="264">
        <v>0</v>
      </c>
      <c r="J361" s="94">
        <f t="shared" si="76"/>
        <v>0</v>
      </c>
      <c r="K361" s="84">
        <f t="shared" si="77"/>
        <v>0</v>
      </c>
      <c r="L361" s="84">
        <f t="shared" si="72"/>
        <v>0</v>
      </c>
      <c r="M361" s="84"/>
      <c r="N361" s="213"/>
      <c r="O361" s="114">
        <f t="shared" si="78"/>
        <v>0</v>
      </c>
      <c r="P361" s="92" t="s">
        <v>433</v>
      </c>
      <c r="Q361" s="583"/>
    </row>
    <row r="362" spans="1:17" ht="180.75" customHeight="1" x14ac:dyDescent="0.25">
      <c r="A362" s="92">
        <v>8</v>
      </c>
      <c r="B362" s="82" t="s">
        <v>480</v>
      </c>
      <c r="C362" s="82" t="s">
        <v>608</v>
      </c>
      <c r="D362" s="82" t="s">
        <v>344</v>
      </c>
      <c r="E362" s="82" t="s">
        <v>510</v>
      </c>
      <c r="F362" s="83">
        <v>43831</v>
      </c>
      <c r="G362" s="83">
        <v>44196</v>
      </c>
      <c r="H362" s="263">
        <v>44459</v>
      </c>
      <c r="I362" s="264">
        <v>46170</v>
      </c>
      <c r="J362" s="94">
        <f t="shared" si="73"/>
        <v>1711</v>
      </c>
      <c r="K362" s="84">
        <f t="shared" si="74"/>
        <v>3.8484896196495653</v>
      </c>
      <c r="L362" s="84">
        <f t="shared" si="72"/>
        <v>10.308610827055583</v>
      </c>
      <c r="M362" s="84"/>
      <c r="N362" s="213">
        <f>I362-32672</f>
        <v>13498</v>
      </c>
      <c r="O362" s="114">
        <f t="shared" si="75"/>
        <v>29.235434264674033</v>
      </c>
      <c r="P362" s="92" t="s">
        <v>433</v>
      </c>
      <c r="Q362" s="583"/>
    </row>
    <row r="363" spans="1:17" ht="180.75" customHeight="1" x14ac:dyDescent="0.25">
      <c r="A363" s="92">
        <v>9</v>
      </c>
      <c r="B363" s="82" t="s">
        <v>481</v>
      </c>
      <c r="C363" s="82" t="s">
        <v>609</v>
      </c>
      <c r="D363" s="82" t="s">
        <v>344</v>
      </c>
      <c r="E363" s="82" t="s">
        <v>511</v>
      </c>
      <c r="F363" s="83">
        <v>43831</v>
      </c>
      <c r="G363" s="83">
        <v>44196</v>
      </c>
      <c r="H363" s="263">
        <v>5400</v>
      </c>
      <c r="I363" s="264">
        <v>5400</v>
      </c>
      <c r="J363" s="94">
        <f t="shared" si="73"/>
        <v>0</v>
      </c>
      <c r="K363" s="84">
        <f t="shared" si="74"/>
        <v>0</v>
      </c>
      <c r="L363" s="84">
        <f t="shared" si="72"/>
        <v>1.2056854768486063</v>
      </c>
      <c r="M363" s="84"/>
      <c r="N363" s="213"/>
      <c r="O363" s="114">
        <f t="shared" si="75"/>
        <v>0</v>
      </c>
      <c r="P363" s="92" t="s">
        <v>433</v>
      </c>
      <c r="Q363" s="583"/>
    </row>
    <row r="364" spans="1:17" ht="180.75" customHeight="1" x14ac:dyDescent="0.25">
      <c r="A364" s="92">
        <v>10</v>
      </c>
      <c r="B364" s="82" t="s">
        <v>471</v>
      </c>
      <c r="C364" s="82" t="s">
        <v>610</v>
      </c>
      <c r="D364" s="82" t="s">
        <v>344</v>
      </c>
      <c r="E364" s="82" t="s">
        <v>512</v>
      </c>
      <c r="F364" s="83">
        <v>43831</v>
      </c>
      <c r="G364" s="83">
        <v>44196</v>
      </c>
      <c r="H364" s="263">
        <v>0</v>
      </c>
      <c r="I364" s="264">
        <v>2500</v>
      </c>
      <c r="J364" s="94">
        <f t="shared" si="73"/>
        <v>2500</v>
      </c>
      <c r="K364" s="84">
        <f t="shared" si="74"/>
        <v>0</v>
      </c>
      <c r="L364" s="84">
        <f t="shared" si="72"/>
        <v>0.55818772076324352</v>
      </c>
      <c r="M364" s="84"/>
      <c r="N364" s="213"/>
      <c r="O364" s="114">
        <f t="shared" si="75"/>
        <v>0</v>
      </c>
      <c r="P364" s="92" t="s">
        <v>433</v>
      </c>
      <c r="Q364" s="583"/>
    </row>
    <row r="365" spans="1:17" ht="180.75" customHeight="1" x14ac:dyDescent="0.25">
      <c r="A365" s="92">
        <v>11</v>
      </c>
      <c r="B365" s="82" t="s">
        <v>482</v>
      </c>
      <c r="C365" s="82" t="s">
        <v>595</v>
      </c>
      <c r="D365" s="82" t="s">
        <v>344</v>
      </c>
      <c r="E365" s="82" t="s">
        <v>472</v>
      </c>
      <c r="F365" s="83">
        <v>43831</v>
      </c>
      <c r="G365" s="83">
        <v>44196</v>
      </c>
      <c r="H365" s="263">
        <v>3000</v>
      </c>
      <c r="I365" s="264">
        <v>2000</v>
      </c>
      <c r="J365" s="94">
        <f t="shared" si="73"/>
        <v>-1000</v>
      </c>
      <c r="K365" s="84">
        <f t="shared" si="74"/>
        <v>-33.333333333333329</v>
      </c>
      <c r="L365" s="84">
        <f t="shared" si="72"/>
        <v>0.44655017661059487</v>
      </c>
      <c r="M365" s="84"/>
      <c r="N365" s="213"/>
      <c r="O365" s="114">
        <f t="shared" si="75"/>
        <v>0</v>
      </c>
      <c r="P365" s="92" t="s">
        <v>433</v>
      </c>
      <c r="Q365" s="583"/>
    </row>
    <row r="366" spans="1:17" ht="180.75" customHeight="1" x14ac:dyDescent="0.25">
      <c r="A366" s="92">
        <v>12</v>
      </c>
      <c r="B366" s="82" t="s">
        <v>483</v>
      </c>
      <c r="C366" s="82" t="s">
        <v>611</v>
      </c>
      <c r="D366" s="82" t="s">
        <v>344</v>
      </c>
      <c r="E366" s="82" t="s">
        <v>513</v>
      </c>
      <c r="F366" s="83">
        <v>43831</v>
      </c>
      <c r="G366" s="83">
        <v>44196</v>
      </c>
      <c r="H366" s="263">
        <v>11000</v>
      </c>
      <c r="I366" s="264">
        <v>11000</v>
      </c>
      <c r="J366" s="94">
        <f t="shared" si="73"/>
        <v>0</v>
      </c>
      <c r="K366" s="84">
        <f t="shared" si="74"/>
        <v>0</v>
      </c>
      <c r="L366" s="84">
        <f t="shared" si="72"/>
        <v>2.4560259713582719</v>
      </c>
      <c r="M366" s="84"/>
      <c r="N366" s="213"/>
      <c r="O366" s="114">
        <f t="shared" si="75"/>
        <v>0</v>
      </c>
      <c r="P366" s="92" t="s">
        <v>433</v>
      </c>
      <c r="Q366" s="583"/>
    </row>
    <row r="367" spans="1:17" ht="180.75" customHeight="1" x14ac:dyDescent="0.25">
      <c r="A367" s="92">
        <v>13</v>
      </c>
      <c r="B367" s="82" t="s">
        <v>484</v>
      </c>
      <c r="C367" s="82" t="s">
        <v>612</v>
      </c>
      <c r="D367" s="82" t="s">
        <v>344</v>
      </c>
      <c r="E367" s="82" t="s">
        <v>513</v>
      </c>
      <c r="F367" s="83">
        <v>43831</v>
      </c>
      <c r="G367" s="83">
        <v>44196</v>
      </c>
      <c r="H367" s="263">
        <v>9000</v>
      </c>
      <c r="I367" s="264">
        <v>10000</v>
      </c>
      <c r="J367" s="94">
        <f t="shared" si="73"/>
        <v>1000</v>
      </c>
      <c r="K367" s="84">
        <f t="shared" si="74"/>
        <v>11.111111111111111</v>
      </c>
      <c r="L367" s="84">
        <f t="shared" si="72"/>
        <v>2.2327508830529741</v>
      </c>
      <c r="M367" s="84"/>
      <c r="N367" s="213"/>
      <c r="O367" s="114">
        <f t="shared" si="75"/>
        <v>0</v>
      </c>
      <c r="P367" s="92" t="s">
        <v>433</v>
      </c>
      <c r="Q367" s="583"/>
    </row>
    <row r="368" spans="1:17" ht="180.75" customHeight="1" x14ac:dyDescent="0.25">
      <c r="A368" s="92">
        <v>14</v>
      </c>
      <c r="B368" s="82" t="s">
        <v>485</v>
      </c>
      <c r="C368" s="82" t="s">
        <v>613</v>
      </c>
      <c r="D368" s="82" t="s">
        <v>344</v>
      </c>
      <c r="E368" s="82" t="s">
        <v>513</v>
      </c>
      <c r="F368" s="83">
        <v>43831</v>
      </c>
      <c r="G368" s="83">
        <v>44196</v>
      </c>
      <c r="H368" s="263">
        <v>4200</v>
      </c>
      <c r="I368" s="264">
        <v>2700</v>
      </c>
      <c r="J368" s="94">
        <f t="shared" si="73"/>
        <v>-1500</v>
      </c>
      <c r="K368" s="84">
        <f t="shared" si="74"/>
        <v>-35.714285714285715</v>
      </c>
      <c r="L368" s="84">
        <f t="shared" si="72"/>
        <v>0.60284273842430314</v>
      </c>
      <c r="M368" s="84"/>
      <c r="N368" s="213"/>
      <c r="O368" s="114">
        <f t="shared" si="75"/>
        <v>0</v>
      </c>
      <c r="P368" s="92" t="s">
        <v>433</v>
      </c>
      <c r="Q368" s="583"/>
    </row>
    <row r="369" spans="1:17" ht="180.75" customHeight="1" x14ac:dyDescent="0.25">
      <c r="A369" s="92">
        <v>15</v>
      </c>
      <c r="B369" s="82" t="s">
        <v>486</v>
      </c>
      <c r="C369" s="82" t="s">
        <v>614</v>
      </c>
      <c r="D369" s="82" t="s">
        <v>344</v>
      </c>
      <c r="E369" s="82" t="s">
        <v>514</v>
      </c>
      <c r="F369" s="83">
        <v>43831</v>
      </c>
      <c r="G369" s="83">
        <v>44196</v>
      </c>
      <c r="H369" s="263">
        <v>6606</v>
      </c>
      <c r="I369" s="264">
        <v>6500</v>
      </c>
      <c r="J369" s="94">
        <f t="shared" si="73"/>
        <v>-106</v>
      </c>
      <c r="K369" s="84">
        <f t="shared" si="74"/>
        <v>-1.6046018770814412</v>
      </c>
      <c r="L369" s="84">
        <f t="shared" si="72"/>
        <v>1.4512880739844332</v>
      </c>
      <c r="M369" s="84"/>
      <c r="N369" s="213"/>
      <c r="O369" s="114">
        <f t="shared" si="75"/>
        <v>0</v>
      </c>
      <c r="P369" s="92" t="s">
        <v>433</v>
      </c>
      <c r="Q369" s="583"/>
    </row>
    <row r="370" spans="1:17" ht="180.75" customHeight="1" x14ac:dyDescent="0.25">
      <c r="A370" s="92">
        <v>16</v>
      </c>
      <c r="B370" s="82" t="s">
        <v>487</v>
      </c>
      <c r="C370" s="82" t="s">
        <v>615</v>
      </c>
      <c r="D370" s="82" t="s">
        <v>344</v>
      </c>
      <c r="E370" s="82" t="s">
        <v>515</v>
      </c>
      <c r="F370" s="83">
        <v>43831</v>
      </c>
      <c r="G370" s="83">
        <v>44196</v>
      </c>
      <c r="H370" s="263">
        <v>3100</v>
      </c>
      <c r="I370" s="264">
        <v>3500</v>
      </c>
      <c r="J370" s="94">
        <f t="shared" si="73"/>
        <v>400</v>
      </c>
      <c r="K370" s="84">
        <f t="shared" si="74"/>
        <v>12.903225806451612</v>
      </c>
      <c r="L370" s="84">
        <f t="shared" si="72"/>
        <v>0.78146280906854093</v>
      </c>
      <c r="M370" s="84"/>
      <c r="N370" s="213"/>
      <c r="O370" s="114">
        <f t="shared" si="75"/>
        <v>0</v>
      </c>
      <c r="P370" s="92" t="s">
        <v>433</v>
      </c>
      <c r="Q370" s="583"/>
    </row>
    <row r="371" spans="1:17" ht="180.75" customHeight="1" x14ac:dyDescent="0.25">
      <c r="A371" s="92">
        <v>17</v>
      </c>
      <c r="B371" s="82" t="s">
        <v>488</v>
      </c>
      <c r="C371" s="82" t="s">
        <v>616</v>
      </c>
      <c r="D371" s="82" t="s">
        <v>344</v>
      </c>
      <c r="E371" s="82" t="s">
        <v>513</v>
      </c>
      <c r="F371" s="83">
        <v>43831</v>
      </c>
      <c r="G371" s="83">
        <v>44196</v>
      </c>
      <c r="H371" s="263">
        <v>2000</v>
      </c>
      <c r="I371" s="264">
        <v>1500</v>
      </c>
      <c r="J371" s="94">
        <f t="shared" si="73"/>
        <v>-500</v>
      </c>
      <c r="K371" s="84">
        <f t="shared" si="74"/>
        <v>-25</v>
      </c>
      <c r="L371" s="84">
        <f t="shared" si="72"/>
        <v>0.33491263245794611</v>
      </c>
      <c r="M371" s="84"/>
      <c r="N371" s="213"/>
      <c r="O371" s="114">
        <f t="shared" si="75"/>
        <v>0</v>
      </c>
      <c r="P371" s="92" t="s">
        <v>433</v>
      </c>
      <c r="Q371" s="583"/>
    </row>
    <row r="372" spans="1:17" ht="180.75" customHeight="1" x14ac:dyDescent="0.25">
      <c r="A372" s="92">
        <v>18</v>
      </c>
      <c r="B372" s="82" t="s">
        <v>489</v>
      </c>
      <c r="C372" s="82" t="s">
        <v>617</v>
      </c>
      <c r="D372" s="82" t="s">
        <v>344</v>
      </c>
      <c r="E372" s="82" t="s">
        <v>515</v>
      </c>
      <c r="F372" s="83">
        <v>43831</v>
      </c>
      <c r="G372" s="83">
        <v>44196</v>
      </c>
      <c r="H372" s="263">
        <v>3500</v>
      </c>
      <c r="I372" s="264">
        <v>3500</v>
      </c>
      <c r="J372" s="94">
        <f t="shared" si="73"/>
        <v>0</v>
      </c>
      <c r="K372" s="84">
        <f t="shared" si="74"/>
        <v>0</v>
      </c>
      <c r="L372" s="84">
        <f t="shared" si="72"/>
        <v>0.78146280906854093</v>
      </c>
      <c r="M372" s="84"/>
      <c r="N372" s="213"/>
      <c r="O372" s="114">
        <f t="shared" si="75"/>
        <v>0</v>
      </c>
      <c r="P372" s="92" t="s">
        <v>433</v>
      </c>
      <c r="Q372" s="583"/>
    </row>
    <row r="373" spans="1:17" ht="180.75" customHeight="1" x14ac:dyDescent="0.25">
      <c r="A373" s="92">
        <v>19</v>
      </c>
      <c r="B373" s="82" t="s">
        <v>490</v>
      </c>
      <c r="C373" s="82" t="s">
        <v>618</v>
      </c>
      <c r="D373" s="82" t="s">
        <v>344</v>
      </c>
      <c r="E373" s="82" t="s">
        <v>513</v>
      </c>
      <c r="F373" s="83">
        <v>43831</v>
      </c>
      <c r="G373" s="83">
        <v>44196</v>
      </c>
      <c r="H373" s="263">
        <v>2000</v>
      </c>
      <c r="I373" s="264">
        <v>2000</v>
      </c>
      <c r="J373" s="94">
        <f t="shared" si="73"/>
        <v>0</v>
      </c>
      <c r="K373" s="84">
        <f t="shared" si="74"/>
        <v>0</v>
      </c>
      <c r="L373" s="84">
        <f t="shared" si="72"/>
        <v>0.44655017661059487</v>
      </c>
      <c r="M373" s="84"/>
      <c r="N373" s="213"/>
      <c r="O373" s="114">
        <f t="shared" si="75"/>
        <v>0</v>
      </c>
      <c r="P373" s="92" t="s">
        <v>433</v>
      </c>
      <c r="Q373" s="583"/>
    </row>
    <row r="374" spans="1:17" ht="180.75" customHeight="1" x14ac:dyDescent="0.25">
      <c r="A374" s="92">
        <v>20</v>
      </c>
      <c r="B374" s="82" t="s">
        <v>491</v>
      </c>
      <c r="C374" s="82" t="s">
        <v>636</v>
      </c>
      <c r="D374" s="82" t="s">
        <v>344</v>
      </c>
      <c r="E374" s="82" t="s">
        <v>515</v>
      </c>
      <c r="F374" s="83">
        <v>43831</v>
      </c>
      <c r="G374" s="83">
        <v>44196</v>
      </c>
      <c r="H374" s="263">
        <v>2000</v>
      </c>
      <c r="I374" s="264">
        <v>2000</v>
      </c>
      <c r="J374" s="94">
        <f t="shared" si="73"/>
        <v>0</v>
      </c>
      <c r="K374" s="84">
        <f t="shared" si="74"/>
        <v>0</v>
      </c>
      <c r="L374" s="84">
        <f t="shared" si="72"/>
        <v>0.44655017661059487</v>
      </c>
      <c r="M374" s="84"/>
      <c r="N374" s="213"/>
      <c r="O374" s="114">
        <f t="shared" si="75"/>
        <v>0</v>
      </c>
      <c r="P374" s="92" t="s">
        <v>433</v>
      </c>
      <c r="Q374" s="583"/>
    </row>
    <row r="375" spans="1:17" ht="180.75" customHeight="1" x14ac:dyDescent="0.25">
      <c r="A375" s="92">
        <v>21</v>
      </c>
      <c r="B375" s="82" t="s">
        <v>492</v>
      </c>
      <c r="C375" s="82" t="s">
        <v>635</v>
      </c>
      <c r="D375" s="82" t="s">
        <v>344</v>
      </c>
      <c r="E375" s="82" t="s">
        <v>513</v>
      </c>
      <c r="F375" s="83">
        <v>43831</v>
      </c>
      <c r="G375" s="83">
        <v>44196</v>
      </c>
      <c r="H375" s="263">
        <v>2500</v>
      </c>
      <c r="I375" s="264">
        <v>3000</v>
      </c>
      <c r="J375" s="94">
        <f t="shared" si="73"/>
        <v>500</v>
      </c>
      <c r="K375" s="84">
        <f t="shared" si="74"/>
        <v>20</v>
      </c>
      <c r="L375" s="84">
        <f t="shared" si="72"/>
        <v>0.66982526491589223</v>
      </c>
      <c r="M375" s="84"/>
      <c r="N375" s="213"/>
      <c r="O375" s="114">
        <f t="shared" si="75"/>
        <v>0</v>
      </c>
      <c r="P375" s="92" t="s">
        <v>433</v>
      </c>
      <c r="Q375" s="583"/>
    </row>
    <row r="376" spans="1:17" ht="180.75" customHeight="1" x14ac:dyDescent="0.25">
      <c r="A376" s="92">
        <v>22</v>
      </c>
      <c r="B376" s="82" t="s">
        <v>493</v>
      </c>
      <c r="C376" s="82" t="s">
        <v>634</v>
      </c>
      <c r="D376" s="82" t="s">
        <v>344</v>
      </c>
      <c r="E376" s="82" t="s">
        <v>515</v>
      </c>
      <c r="F376" s="83">
        <v>43831</v>
      </c>
      <c r="G376" s="83">
        <v>44196</v>
      </c>
      <c r="H376" s="263">
        <v>2000</v>
      </c>
      <c r="I376" s="264">
        <v>2000</v>
      </c>
      <c r="J376" s="94">
        <f t="shared" si="73"/>
        <v>0</v>
      </c>
      <c r="K376" s="84">
        <f t="shared" si="74"/>
        <v>0</v>
      </c>
      <c r="L376" s="84">
        <f t="shared" si="72"/>
        <v>0.44655017661059487</v>
      </c>
      <c r="M376" s="84"/>
      <c r="N376" s="213"/>
      <c r="O376" s="114">
        <f t="shared" si="75"/>
        <v>0</v>
      </c>
      <c r="P376" s="92" t="s">
        <v>433</v>
      </c>
      <c r="Q376" s="583"/>
    </row>
    <row r="377" spans="1:17" ht="180.75" customHeight="1" x14ac:dyDescent="0.25">
      <c r="A377" s="92">
        <v>23</v>
      </c>
      <c r="B377" s="82" t="s">
        <v>494</v>
      </c>
      <c r="C377" s="82" t="s">
        <v>633</v>
      </c>
      <c r="D377" s="82" t="s">
        <v>344</v>
      </c>
      <c r="E377" s="82" t="s">
        <v>516</v>
      </c>
      <c r="F377" s="83">
        <v>43831</v>
      </c>
      <c r="G377" s="83">
        <v>44196</v>
      </c>
      <c r="H377" s="263">
        <v>6000</v>
      </c>
      <c r="I377" s="264">
        <v>4000</v>
      </c>
      <c r="J377" s="94">
        <f t="shared" si="73"/>
        <v>-2000</v>
      </c>
      <c r="K377" s="84">
        <f t="shared" si="74"/>
        <v>-33.333333333333329</v>
      </c>
      <c r="L377" s="84">
        <f t="shared" si="72"/>
        <v>0.89310035322118975</v>
      </c>
      <c r="M377" s="84"/>
      <c r="N377" s="213"/>
      <c r="O377" s="114">
        <f t="shared" si="75"/>
        <v>0</v>
      </c>
      <c r="P377" s="92" t="s">
        <v>433</v>
      </c>
      <c r="Q377" s="583"/>
    </row>
    <row r="378" spans="1:17" ht="180.75" customHeight="1" x14ac:dyDescent="0.25">
      <c r="A378" s="92">
        <v>24</v>
      </c>
      <c r="B378" s="82" t="s">
        <v>495</v>
      </c>
      <c r="C378" s="82" t="s">
        <v>632</v>
      </c>
      <c r="D378" s="82" t="s">
        <v>344</v>
      </c>
      <c r="E378" s="82" t="s">
        <v>517</v>
      </c>
      <c r="F378" s="83">
        <v>43831</v>
      </c>
      <c r="G378" s="83">
        <v>44196</v>
      </c>
      <c r="H378" s="263">
        <v>3900</v>
      </c>
      <c r="I378" s="264">
        <v>4800</v>
      </c>
      <c r="J378" s="94">
        <f t="shared" si="73"/>
        <v>900</v>
      </c>
      <c r="K378" s="84">
        <f t="shared" si="74"/>
        <v>23.076923076923077</v>
      </c>
      <c r="L378" s="84">
        <f t="shared" si="72"/>
        <v>1.0717204238654277</v>
      </c>
      <c r="M378" s="84"/>
      <c r="N378" s="213"/>
      <c r="O378" s="114">
        <f t="shared" si="75"/>
        <v>0</v>
      </c>
      <c r="P378" s="92" t="s">
        <v>433</v>
      </c>
      <c r="Q378" s="583"/>
    </row>
    <row r="379" spans="1:17" ht="180.75" customHeight="1" x14ac:dyDescent="0.25">
      <c r="A379" s="92">
        <v>25</v>
      </c>
      <c r="B379" s="82" t="s">
        <v>496</v>
      </c>
      <c r="C379" s="82" t="s">
        <v>631</v>
      </c>
      <c r="D379" s="82" t="s">
        <v>344</v>
      </c>
      <c r="E379" s="82" t="s">
        <v>515</v>
      </c>
      <c r="F379" s="83">
        <v>43831</v>
      </c>
      <c r="G379" s="83">
        <v>44196</v>
      </c>
      <c r="H379" s="263">
        <v>7000</v>
      </c>
      <c r="I379" s="264">
        <v>5000</v>
      </c>
      <c r="J379" s="94">
        <f t="shared" si="73"/>
        <v>-2000</v>
      </c>
      <c r="K379" s="84">
        <f t="shared" si="74"/>
        <v>-28.571428571428569</v>
      </c>
      <c r="L379" s="84">
        <f t="shared" si="72"/>
        <v>1.116375441526487</v>
      </c>
      <c r="M379" s="84"/>
      <c r="N379" s="213"/>
      <c r="O379" s="114">
        <f t="shared" si="75"/>
        <v>0</v>
      </c>
      <c r="P379" s="92" t="s">
        <v>433</v>
      </c>
      <c r="Q379" s="583"/>
    </row>
    <row r="380" spans="1:17" ht="180.75" customHeight="1" x14ac:dyDescent="0.25">
      <c r="A380" s="92">
        <v>26</v>
      </c>
      <c r="B380" s="82" t="s">
        <v>497</v>
      </c>
      <c r="C380" s="82" t="s">
        <v>630</v>
      </c>
      <c r="D380" s="82" t="s">
        <v>344</v>
      </c>
      <c r="E380" s="82" t="s">
        <v>518</v>
      </c>
      <c r="F380" s="83">
        <v>43831</v>
      </c>
      <c r="G380" s="83">
        <v>44196</v>
      </c>
      <c r="H380" s="263">
        <v>2000</v>
      </c>
      <c r="I380" s="264">
        <v>5000</v>
      </c>
      <c r="J380" s="94">
        <f t="shared" si="73"/>
        <v>3000</v>
      </c>
      <c r="K380" s="84">
        <f t="shared" si="74"/>
        <v>150</v>
      </c>
      <c r="L380" s="84">
        <f t="shared" si="72"/>
        <v>1.116375441526487</v>
      </c>
      <c r="M380" s="84"/>
      <c r="N380" s="213"/>
      <c r="O380" s="114">
        <f t="shared" si="75"/>
        <v>0</v>
      </c>
      <c r="P380" s="92" t="s">
        <v>433</v>
      </c>
      <c r="Q380" s="583"/>
    </row>
    <row r="381" spans="1:17" ht="180.75" customHeight="1" x14ac:dyDescent="0.25">
      <c r="A381" s="92">
        <v>27</v>
      </c>
      <c r="B381" s="82" t="s">
        <v>498</v>
      </c>
      <c r="C381" s="82" t="s">
        <v>629</v>
      </c>
      <c r="D381" s="82" t="s">
        <v>344</v>
      </c>
      <c r="E381" s="82" t="s">
        <v>519</v>
      </c>
      <c r="F381" s="83">
        <v>43831</v>
      </c>
      <c r="G381" s="83">
        <v>44196</v>
      </c>
      <c r="H381" s="263">
        <v>2000</v>
      </c>
      <c r="I381" s="264">
        <v>1200</v>
      </c>
      <c r="J381" s="94">
        <f t="shared" si="73"/>
        <v>-800</v>
      </c>
      <c r="K381" s="84">
        <f t="shared" si="74"/>
        <v>-40</v>
      </c>
      <c r="L381" s="84">
        <f t="shared" si="72"/>
        <v>0.26793010596635691</v>
      </c>
      <c r="M381" s="84"/>
      <c r="N381" s="213"/>
      <c r="O381" s="114">
        <f t="shared" si="75"/>
        <v>0</v>
      </c>
      <c r="P381" s="92" t="s">
        <v>433</v>
      </c>
      <c r="Q381" s="583"/>
    </row>
    <row r="382" spans="1:17" ht="180.75" customHeight="1" x14ac:dyDescent="0.25">
      <c r="A382" s="92">
        <v>28</v>
      </c>
      <c r="B382" s="82" t="s">
        <v>499</v>
      </c>
      <c r="C382" s="82" t="s">
        <v>628</v>
      </c>
      <c r="D382" s="82" t="s">
        <v>344</v>
      </c>
      <c r="E382" s="82" t="s">
        <v>520</v>
      </c>
      <c r="F382" s="83">
        <v>43831</v>
      </c>
      <c r="G382" s="83">
        <v>44196</v>
      </c>
      <c r="H382" s="93">
        <v>26128.21</v>
      </c>
      <c r="I382" s="264">
        <v>24000</v>
      </c>
      <c r="J382" s="94">
        <f t="shared" si="73"/>
        <v>-2128.2099999999991</v>
      </c>
      <c r="K382" s="84">
        <f t="shared" si="74"/>
        <v>-8.1452575587841629</v>
      </c>
      <c r="L382" s="84">
        <f t="shared" si="72"/>
        <v>5.3586021193271378</v>
      </c>
      <c r="M382" s="84"/>
      <c r="N382" s="213"/>
      <c r="O382" s="114">
        <f t="shared" si="75"/>
        <v>0</v>
      </c>
      <c r="P382" s="92" t="s">
        <v>433</v>
      </c>
      <c r="Q382" s="583"/>
    </row>
    <row r="383" spans="1:17" ht="180.75" customHeight="1" x14ac:dyDescent="0.25">
      <c r="A383" s="92">
        <v>29</v>
      </c>
      <c r="B383" s="82" t="s">
        <v>500</v>
      </c>
      <c r="C383" s="82" t="s">
        <v>627</v>
      </c>
      <c r="D383" s="82" t="s">
        <v>344</v>
      </c>
      <c r="E383" s="82" t="s">
        <v>521</v>
      </c>
      <c r="F383" s="83">
        <v>43831</v>
      </c>
      <c r="G383" s="83">
        <v>44196</v>
      </c>
      <c r="H383" s="263">
        <v>1500</v>
      </c>
      <c r="I383" s="264">
        <v>1000</v>
      </c>
      <c r="J383" s="94">
        <f t="shared" si="73"/>
        <v>-500</v>
      </c>
      <c r="K383" s="84">
        <f t="shared" si="74"/>
        <v>-33.333333333333329</v>
      </c>
      <c r="L383" s="84">
        <f t="shared" si="72"/>
        <v>0.22327508830529744</v>
      </c>
      <c r="M383" s="84"/>
      <c r="N383" s="213"/>
      <c r="O383" s="114">
        <f t="shared" si="75"/>
        <v>0</v>
      </c>
      <c r="P383" s="92" t="s">
        <v>433</v>
      </c>
      <c r="Q383" s="583"/>
    </row>
    <row r="384" spans="1:17" ht="180.75" customHeight="1" x14ac:dyDescent="0.25">
      <c r="A384" s="92">
        <v>30</v>
      </c>
      <c r="B384" s="82" t="s">
        <v>501</v>
      </c>
      <c r="C384" s="82" t="s">
        <v>626</v>
      </c>
      <c r="D384" s="82" t="s">
        <v>344</v>
      </c>
      <c r="E384" s="82" t="s">
        <v>522</v>
      </c>
      <c r="F384" s="83">
        <v>43831</v>
      </c>
      <c r="G384" s="83">
        <v>44196</v>
      </c>
      <c r="H384" s="263">
        <v>30000</v>
      </c>
      <c r="I384" s="264">
        <v>20012</v>
      </c>
      <c r="J384" s="94">
        <f t="shared" si="73"/>
        <v>-9988</v>
      </c>
      <c r="K384" s="84">
        <f t="shared" si="74"/>
        <v>-33.293333333333337</v>
      </c>
      <c r="L384" s="84">
        <f t="shared" si="72"/>
        <v>4.4681810671656121</v>
      </c>
      <c r="M384" s="84"/>
      <c r="N384" s="213"/>
      <c r="O384" s="114">
        <f t="shared" si="75"/>
        <v>0</v>
      </c>
      <c r="P384" s="92" t="s">
        <v>433</v>
      </c>
      <c r="Q384" s="583"/>
    </row>
    <row r="385" spans="1:17" ht="180.75" customHeight="1" x14ac:dyDescent="0.25">
      <c r="A385" s="92">
        <v>31</v>
      </c>
      <c r="B385" s="82" t="s">
        <v>502</v>
      </c>
      <c r="C385" s="82" t="s">
        <v>625</v>
      </c>
      <c r="D385" s="82" t="s">
        <v>344</v>
      </c>
      <c r="E385" s="82" t="s">
        <v>523</v>
      </c>
      <c r="F385" s="83">
        <v>43831</v>
      </c>
      <c r="G385" s="83">
        <v>44196</v>
      </c>
      <c r="H385" s="263">
        <v>0</v>
      </c>
      <c r="I385" s="264">
        <v>500</v>
      </c>
      <c r="J385" s="94">
        <f t="shared" si="73"/>
        <v>500</v>
      </c>
      <c r="K385" s="84">
        <f t="shared" si="74"/>
        <v>0</v>
      </c>
      <c r="L385" s="84">
        <f t="shared" si="72"/>
        <v>0.11163754415264872</v>
      </c>
      <c r="M385" s="84"/>
      <c r="N385" s="213"/>
      <c r="O385" s="114">
        <f t="shared" si="75"/>
        <v>0</v>
      </c>
      <c r="P385" s="92" t="s">
        <v>433</v>
      </c>
      <c r="Q385" s="583"/>
    </row>
    <row r="386" spans="1:17" ht="180.75" customHeight="1" x14ac:dyDescent="0.25">
      <c r="A386" s="92">
        <v>32</v>
      </c>
      <c r="B386" s="82" t="s">
        <v>503</v>
      </c>
      <c r="C386" s="82" t="s">
        <v>624</v>
      </c>
      <c r="D386" s="82" t="s">
        <v>344</v>
      </c>
      <c r="E386" s="82" t="s">
        <v>524</v>
      </c>
      <c r="F386" s="83">
        <v>43831</v>
      </c>
      <c r="G386" s="83">
        <v>44196</v>
      </c>
      <c r="H386" s="263">
        <v>500</v>
      </c>
      <c r="I386" s="264">
        <v>1000</v>
      </c>
      <c r="J386" s="94">
        <f t="shared" si="73"/>
        <v>500</v>
      </c>
      <c r="K386" s="84">
        <f t="shared" si="74"/>
        <v>100</v>
      </c>
      <c r="L386" s="84">
        <f t="shared" si="72"/>
        <v>0.22327508830529744</v>
      </c>
      <c r="M386" s="84"/>
      <c r="N386" s="213"/>
      <c r="O386" s="114">
        <f t="shared" si="75"/>
        <v>0</v>
      </c>
      <c r="P386" s="92" t="s">
        <v>433</v>
      </c>
      <c r="Q386" s="583"/>
    </row>
    <row r="387" spans="1:17" ht="180.75" customHeight="1" x14ac:dyDescent="0.25">
      <c r="A387" s="92">
        <v>33</v>
      </c>
      <c r="B387" s="82" t="s">
        <v>504</v>
      </c>
      <c r="C387" s="82" t="s">
        <v>623</v>
      </c>
      <c r="D387" s="82" t="s">
        <v>344</v>
      </c>
      <c r="E387" s="82" t="s">
        <v>525</v>
      </c>
      <c r="F387" s="83">
        <v>43831</v>
      </c>
      <c r="G387" s="83">
        <v>44196</v>
      </c>
      <c r="H387" s="263">
        <v>18357</v>
      </c>
      <c r="I387" s="264">
        <v>18980</v>
      </c>
      <c r="J387" s="94">
        <f t="shared" si="73"/>
        <v>623</v>
      </c>
      <c r="K387" s="84">
        <f t="shared" si="74"/>
        <v>3.3938007299667698</v>
      </c>
      <c r="L387" s="84">
        <f t="shared" si="72"/>
        <v>4.2377611760345451</v>
      </c>
      <c r="M387" s="84"/>
      <c r="N387" s="213"/>
      <c r="O387" s="114">
        <f t="shared" si="75"/>
        <v>0</v>
      </c>
      <c r="P387" s="92" t="s">
        <v>433</v>
      </c>
      <c r="Q387" s="583"/>
    </row>
    <row r="388" spans="1:17" ht="180.75" customHeight="1" x14ac:dyDescent="0.25">
      <c r="A388" s="92">
        <v>34</v>
      </c>
      <c r="B388" s="82" t="s">
        <v>505</v>
      </c>
      <c r="C388" s="82" t="s">
        <v>622</v>
      </c>
      <c r="D388" s="82" t="s">
        <v>344</v>
      </c>
      <c r="E388" s="82" t="s">
        <v>526</v>
      </c>
      <c r="F388" s="83">
        <v>43831</v>
      </c>
      <c r="G388" s="83">
        <v>44196</v>
      </c>
      <c r="H388" s="263">
        <v>500</v>
      </c>
      <c r="I388" s="264">
        <v>500</v>
      </c>
      <c r="J388" s="94">
        <f t="shared" si="73"/>
        <v>0</v>
      </c>
      <c r="K388" s="84">
        <f t="shared" si="74"/>
        <v>0</v>
      </c>
      <c r="L388" s="84">
        <f t="shared" si="72"/>
        <v>0.11163754415264872</v>
      </c>
      <c r="M388" s="84"/>
      <c r="N388" s="213"/>
      <c r="O388" s="114">
        <f t="shared" si="75"/>
        <v>0</v>
      </c>
      <c r="P388" s="92" t="s">
        <v>433</v>
      </c>
      <c r="Q388" s="583"/>
    </row>
    <row r="389" spans="1:17" ht="180.75" customHeight="1" x14ac:dyDescent="0.25">
      <c r="A389" s="92">
        <v>35</v>
      </c>
      <c r="B389" s="82" t="s">
        <v>506</v>
      </c>
      <c r="C389" s="82" t="s">
        <v>621</v>
      </c>
      <c r="D389" s="82" t="s">
        <v>344</v>
      </c>
      <c r="E389" s="82" t="s">
        <v>527</v>
      </c>
      <c r="F389" s="83">
        <v>43831</v>
      </c>
      <c r="G389" s="83">
        <v>44196</v>
      </c>
      <c r="H389" s="263">
        <v>1500</v>
      </c>
      <c r="I389" s="264">
        <v>1000</v>
      </c>
      <c r="J389" s="94">
        <f t="shared" si="73"/>
        <v>-500</v>
      </c>
      <c r="K389" s="84">
        <f t="shared" si="74"/>
        <v>-33.333333333333329</v>
      </c>
      <c r="L389" s="84">
        <f t="shared" si="72"/>
        <v>0.22327508830529744</v>
      </c>
      <c r="M389" s="84"/>
      <c r="N389" s="213"/>
      <c r="O389" s="114">
        <f t="shared" si="75"/>
        <v>0</v>
      </c>
      <c r="P389" s="92" t="s">
        <v>433</v>
      </c>
      <c r="Q389" s="583"/>
    </row>
    <row r="390" spans="1:17" ht="180.75" customHeight="1" x14ac:dyDescent="0.25">
      <c r="A390" s="92">
        <v>36</v>
      </c>
      <c r="B390" s="82" t="s">
        <v>507</v>
      </c>
      <c r="C390" s="82" t="s">
        <v>620</v>
      </c>
      <c r="D390" s="82" t="s">
        <v>344</v>
      </c>
      <c r="E390" s="82" t="s">
        <v>528</v>
      </c>
      <c r="F390" s="83">
        <v>43831</v>
      </c>
      <c r="G390" s="83">
        <v>44196</v>
      </c>
      <c r="H390" s="263">
        <v>22848.79</v>
      </c>
      <c r="I390" s="264">
        <v>0</v>
      </c>
      <c r="J390" s="94">
        <f t="shared" si="73"/>
        <v>-22848.79</v>
      </c>
      <c r="K390" s="84">
        <f t="shared" si="74"/>
        <v>-100</v>
      </c>
      <c r="L390" s="84">
        <f t="shared" si="72"/>
        <v>0</v>
      </c>
      <c r="M390" s="84"/>
      <c r="N390" s="213"/>
      <c r="O390" s="114">
        <f t="shared" si="75"/>
        <v>0</v>
      </c>
      <c r="P390" s="92" t="s">
        <v>433</v>
      </c>
      <c r="Q390" s="583"/>
    </row>
    <row r="391" spans="1:17" ht="180.75" customHeight="1" x14ac:dyDescent="0.25">
      <c r="A391" s="92">
        <v>37</v>
      </c>
      <c r="B391" s="82" t="s">
        <v>508</v>
      </c>
      <c r="C391" s="82" t="s">
        <v>619</v>
      </c>
      <c r="D391" s="82" t="s">
        <v>344</v>
      </c>
      <c r="E391" s="82" t="s">
        <v>529</v>
      </c>
      <c r="F391" s="83">
        <v>43831</v>
      </c>
      <c r="G391" s="83">
        <v>44196</v>
      </c>
      <c r="H391" s="263">
        <v>2500</v>
      </c>
      <c r="I391" s="264">
        <v>3000</v>
      </c>
      <c r="J391" s="94">
        <f t="shared" si="73"/>
        <v>500</v>
      </c>
      <c r="K391" s="84">
        <f t="shared" si="74"/>
        <v>20</v>
      </c>
      <c r="L391" s="84">
        <f t="shared" si="72"/>
        <v>0.66982526491589223</v>
      </c>
      <c r="M391" s="84"/>
      <c r="N391" s="213"/>
      <c r="O391" s="114">
        <f t="shared" si="75"/>
        <v>0</v>
      </c>
      <c r="P391" s="92" t="s">
        <v>433</v>
      </c>
      <c r="Q391" s="583"/>
    </row>
    <row r="392" spans="1:17" ht="90" customHeight="1" x14ac:dyDescent="0.4">
      <c r="A392" s="534" t="s">
        <v>0</v>
      </c>
      <c r="B392" s="535"/>
      <c r="C392" s="535"/>
      <c r="D392" s="535"/>
      <c r="E392" s="535"/>
      <c r="F392" s="535"/>
      <c r="G392" s="536"/>
      <c r="H392" s="261">
        <f>SUM(H355:H391)</f>
        <v>457461</v>
      </c>
      <c r="I392" s="261">
        <f>SUM(I355:I391)</f>
        <v>447878</v>
      </c>
      <c r="J392" s="112">
        <f>I392-H392</f>
        <v>-9583</v>
      </c>
      <c r="K392" s="113">
        <f>IFERROR(J392/H392*100,0)</f>
        <v>-2.0948233838513008</v>
      </c>
      <c r="L392" s="84">
        <f>IFERROR(I392/$I$392*100,0)</f>
        <v>100</v>
      </c>
      <c r="M392" s="113"/>
      <c r="N392" s="95">
        <f>SUM(N355:N391)</f>
        <v>224413</v>
      </c>
      <c r="O392" s="96">
        <f>IFERROR(N392/I392*100,)</f>
        <v>50.105832391856708</v>
      </c>
      <c r="P392" s="96"/>
      <c r="Q392" s="330"/>
    </row>
    <row r="393" spans="1:17" ht="30" customHeight="1" x14ac:dyDescent="0.4">
      <c r="A393" s="1"/>
      <c r="B393" s="1"/>
      <c r="C393" s="1"/>
      <c r="D393" s="1"/>
      <c r="E393" s="1"/>
      <c r="F393" s="1"/>
      <c r="G393" s="1"/>
      <c r="H393" s="271">
        <f>'Quadro Geral'!I24</f>
        <v>457460.99999999994</v>
      </c>
      <c r="I393" s="1"/>
      <c r="J393" s="1"/>
      <c r="K393" s="1"/>
      <c r="L393" s="1"/>
      <c r="M393" s="1"/>
      <c r="N393" s="1"/>
      <c r="O393" s="1"/>
      <c r="P393" s="1"/>
    </row>
    <row r="394" spans="1:17" ht="30" customHeight="1" x14ac:dyDescent="0.4">
      <c r="A394" s="537" t="s">
        <v>77</v>
      </c>
      <c r="B394" s="537"/>
      <c r="C394" s="537"/>
      <c r="D394" s="537"/>
      <c r="E394" s="537"/>
      <c r="F394" s="537"/>
      <c r="G394" s="537"/>
      <c r="H394" s="537"/>
      <c r="I394" s="537"/>
      <c r="J394" s="537"/>
      <c r="K394" s="537"/>
      <c r="L394" s="537"/>
      <c r="M394" s="537"/>
      <c r="N394" s="537"/>
      <c r="O394" s="537"/>
      <c r="P394" s="537"/>
    </row>
    <row r="395" spans="1:17" ht="30" customHeight="1" x14ac:dyDescent="0.25">
      <c r="A395" s="538" t="s">
        <v>356</v>
      </c>
      <c r="B395" s="539"/>
      <c r="C395" s="539"/>
      <c r="D395" s="539"/>
      <c r="E395" s="539"/>
      <c r="F395" s="539"/>
      <c r="G395" s="539"/>
      <c r="H395" s="539"/>
      <c r="I395" s="539"/>
      <c r="J395" s="539"/>
      <c r="K395" s="539"/>
      <c r="L395" s="539"/>
      <c r="M395" s="539"/>
      <c r="N395" s="539"/>
      <c r="O395" s="539"/>
      <c r="P395" s="540"/>
    </row>
    <row r="396" spans="1:17" ht="30" customHeight="1" x14ac:dyDescent="0.4">
      <c r="A396" s="541"/>
      <c r="B396" s="542"/>
      <c r="C396" s="542"/>
      <c r="D396" s="542"/>
      <c r="E396" s="542"/>
      <c r="F396" s="542"/>
      <c r="G396" s="542"/>
      <c r="H396" s="542"/>
      <c r="I396" s="542"/>
      <c r="J396" s="542"/>
      <c r="K396" s="542"/>
      <c r="L396" s="542"/>
      <c r="M396" s="542"/>
      <c r="N396" s="542"/>
      <c r="O396" s="542"/>
      <c r="P396" s="543"/>
    </row>
    <row r="397" spans="1:17" ht="30" customHeight="1" x14ac:dyDescent="0.4">
      <c r="A397" s="207"/>
      <c r="B397" s="208"/>
      <c r="C397" s="208"/>
      <c r="D397" s="208"/>
      <c r="E397" s="208"/>
      <c r="F397" s="208"/>
      <c r="N397" s="47"/>
      <c r="O397" s="47"/>
      <c r="P397" s="47"/>
    </row>
    <row r="398" spans="1:17" ht="30" customHeight="1" x14ac:dyDescent="0.4">
      <c r="A398" s="207"/>
      <c r="B398" s="208"/>
      <c r="C398" s="208"/>
      <c r="D398" s="208"/>
      <c r="E398" s="208"/>
      <c r="F398" s="208"/>
      <c r="H398" s="226"/>
      <c r="I398" s="226"/>
      <c r="N398" s="47"/>
      <c r="O398" s="47"/>
      <c r="P398" s="47"/>
    </row>
    <row r="399" spans="1:17" ht="30" customHeight="1" x14ac:dyDescent="0.4">
      <c r="Q399" s="143"/>
    </row>
    <row r="400" spans="1:17" ht="60" customHeight="1" x14ac:dyDescent="0.25">
      <c r="A400" s="538" t="s">
        <v>361</v>
      </c>
      <c r="B400" s="539"/>
      <c r="C400" s="539"/>
      <c r="D400" s="539"/>
      <c r="E400" s="539"/>
      <c r="F400" s="539"/>
      <c r="G400" s="539"/>
      <c r="H400" s="539"/>
      <c r="I400" s="539"/>
      <c r="J400" s="539"/>
      <c r="K400" s="539"/>
      <c r="L400" s="539"/>
      <c r="M400" s="539"/>
      <c r="N400" s="539"/>
      <c r="O400" s="539"/>
      <c r="P400" s="540"/>
    </row>
    <row r="401" spans="1:16" ht="26.25" customHeight="1" x14ac:dyDescent="0.25">
      <c r="A401" s="575" t="s">
        <v>362</v>
      </c>
      <c r="B401" s="575"/>
      <c r="C401" s="575"/>
      <c r="D401" s="575"/>
      <c r="E401" s="575"/>
      <c r="F401" s="575"/>
      <c r="G401" s="575"/>
      <c r="H401" s="575"/>
      <c r="I401" s="575"/>
      <c r="J401" s="575"/>
      <c r="K401" s="575"/>
      <c r="L401" s="575"/>
      <c r="M401" s="575"/>
      <c r="N401" s="575"/>
      <c r="O401" s="575"/>
      <c r="P401" s="575"/>
    </row>
    <row r="402" spans="1:16" ht="26.25" customHeight="1" x14ac:dyDescent="0.25">
      <c r="A402" s="576"/>
      <c r="B402" s="576"/>
      <c r="C402" s="576"/>
      <c r="D402" s="576"/>
      <c r="E402" s="576"/>
      <c r="F402" s="576"/>
      <c r="G402" s="576"/>
      <c r="H402" s="576"/>
      <c r="I402" s="576"/>
      <c r="J402" s="576"/>
      <c r="K402" s="576"/>
      <c r="L402" s="576"/>
      <c r="M402" s="576"/>
      <c r="N402" s="576"/>
      <c r="O402" s="576"/>
      <c r="P402" s="576"/>
    </row>
    <row r="403" spans="1:16" ht="26.25" customHeight="1" x14ac:dyDescent="0.25">
      <c r="A403" s="576"/>
      <c r="B403" s="576"/>
      <c r="C403" s="576"/>
      <c r="D403" s="576"/>
      <c r="E403" s="576"/>
      <c r="F403" s="576"/>
      <c r="G403" s="576"/>
      <c r="H403" s="576"/>
      <c r="I403" s="576"/>
      <c r="J403" s="576"/>
      <c r="K403" s="576"/>
      <c r="L403" s="576"/>
      <c r="M403" s="576"/>
      <c r="N403" s="576"/>
      <c r="O403" s="576"/>
      <c r="P403" s="576"/>
    </row>
    <row r="404" spans="1:16" ht="26.25" customHeight="1" x14ac:dyDescent="0.25">
      <c r="A404" s="576"/>
      <c r="B404" s="576"/>
      <c r="C404" s="576"/>
      <c r="D404" s="576"/>
      <c r="E404" s="576"/>
      <c r="F404" s="576"/>
      <c r="G404" s="576"/>
      <c r="H404" s="576"/>
      <c r="I404" s="576"/>
      <c r="J404" s="576"/>
      <c r="K404" s="576"/>
      <c r="L404" s="576"/>
      <c r="M404" s="576"/>
      <c r="N404" s="576"/>
      <c r="O404" s="576"/>
      <c r="P404" s="576"/>
    </row>
    <row r="405" spans="1:16" ht="26.25" customHeight="1" x14ac:dyDescent="0.25">
      <c r="A405" s="576"/>
      <c r="B405" s="576"/>
      <c r="C405" s="576"/>
      <c r="D405" s="576"/>
      <c r="E405" s="576"/>
      <c r="F405" s="576"/>
      <c r="G405" s="576"/>
      <c r="H405" s="576"/>
      <c r="I405" s="576"/>
      <c r="J405" s="576"/>
      <c r="K405" s="576"/>
      <c r="L405" s="576"/>
      <c r="M405" s="576"/>
      <c r="N405" s="576"/>
      <c r="O405" s="576"/>
      <c r="P405" s="576"/>
    </row>
    <row r="406" spans="1:16" ht="26.25" customHeight="1" x14ac:dyDescent="0.25">
      <c r="A406" s="576"/>
      <c r="B406" s="576"/>
      <c r="C406" s="576"/>
      <c r="D406" s="576"/>
      <c r="E406" s="576"/>
      <c r="F406" s="576"/>
      <c r="G406" s="576"/>
      <c r="H406" s="576"/>
      <c r="I406" s="576"/>
      <c r="J406" s="576"/>
      <c r="K406" s="576"/>
      <c r="L406" s="576"/>
      <c r="M406" s="576"/>
      <c r="N406" s="576"/>
      <c r="O406" s="576"/>
      <c r="P406" s="576"/>
    </row>
    <row r="407" spans="1:16" ht="26.25" customHeight="1" x14ac:dyDescent="0.25">
      <c r="A407" s="576"/>
      <c r="B407" s="576"/>
      <c r="C407" s="576"/>
      <c r="D407" s="576"/>
      <c r="E407" s="576"/>
      <c r="F407" s="576"/>
      <c r="G407" s="576"/>
      <c r="H407" s="576"/>
      <c r="I407" s="576"/>
      <c r="J407" s="576"/>
      <c r="K407" s="576"/>
      <c r="L407" s="576"/>
      <c r="M407" s="576"/>
      <c r="N407" s="576"/>
      <c r="O407" s="576"/>
      <c r="P407" s="576"/>
    </row>
    <row r="408" spans="1:16" ht="26.25" customHeight="1" x14ac:dyDescent="0.25">
      <c r="A408" s="576"/>
      <c r="B408" s="576"/>
      <c r="C408" s="576"/>
      <c r="D408" s="576"/>
      <c r="E408" s="576"/>
      <c r="F408" s="576"/>
      <c r="G408" s="576"/>
      <c r="H408" s="576"/>
      <c r="I408" s="576"/>
      <c r="J408" s="576"/>
      <c r="K408" s="576"/>
      <c r="L408" s="576"/>
      <c r="M408" s="576"/>
      <c r="N408" s="576"/>
      <c r="O408" s="576"/>
      <c r="P408" s="576"/>
    </row>
    <row r="409" spans="1:16" ht="26.25" customHeight="1" x14ac:dyDescent="0.25">
      <c r="A409" s="576"/>
      <c r="B409" s="576"/>
      <c r="C409" s="576"/>
      <c r="D409" s="576"/>
      <c r="E409" s="576"/>
      <c r="F409" s="576"/>
      <c r="G409" s="576"/>
      <c r="H409" s="576"/>
      <c r="I409" s="576"/>
      <c r="J409" s="576"/>
      <c r="K409" s="576"/>
      <c r="L409" s="576"/>
      <c r="M409" s="576"/>
      <c r="N409" s="576"/>
      <c r="O409" s="576"/>
      <c r="P409" s="576"/>
    </row>
    <row r="410" spans="1:16" ht="26.25" customHeight="1" x14ac:dyDescent="0.25">
      <c r="A410" s="576"/>
      <c r="B410" s="576"/>
      <c r="C410" s="576"/>
      <c r="D410" s="576"/>
      <c r="E410" s="576"/>
      <c r="F410" s="576"/>
      <c r="G410" s="576"/>
      <c r="H410" s="576"/>
      <c r="I410" s="576"/>
      <c r="J410" s="576"/>
      <c r="K410" s="576"/>
      <c r="L410" s="576"/>
      <c r="M410" s="576"/>
      <c r="N410" s="576"/>
      <c r="O410" s="576"/>
      <c r="P410" s="576"/>
    </row>
    <row r="411" spans="1:16" ht="26.25" customHeight="1" x14ac:dyDescent="0.25">
      <c r="A411" s="576"/>
      <c r="B411" s="576"/>
      <c r="C411" s="576"/>
      <c r="D411" s="576"/>
      <c r="E411" s="576"/>
      <c r="F411" s="576"/>
      <c r="G411" s="576"/>
      <c r="H411" s="576"/>
      <c r="I411" s="576"/>
      <c r="J411" s="576"/>
      <c r="K411" s="576"/>
      <c r="L411" s="576"/>
      <c r="M411" s="576"/>
      <c r="N411" s="576"/>
      <c r="O411" s="576"/>
      <c r="P411" s="576"/>
    </row>
    <row r="412" spans="1:16" ht="26.25" customHeight="1" x14ac:dyDescent="0.25">
      <c r="A412" s="576"/>
      <c r="B412" s="576"/>
      <c r="C412" s="576"/>
      <c r="D412" s="576"/>
      <c r="E412" s="576"/>
      <c r="F412" s="576"/>
      <c r="G412" s="576"/>
      <c r="H412" s="576"/>
      <c r="I412" s="576"/>
      <c r="J412" s="576"/>
      <c r="K412" s="576"/>
      <c r="L412" s="576"/>
      <c r="M412" s="576"/>
      <c r="N412" s="576"/>
      <c r="O412" s="576"/>
      <c r="P412" s="576"/>
    </row>
    <row r="413" spans="1:16" ht="26.25" customHeight="1" x14ac:dyDescent="0.25">
      <c r="A413" s="576"/>
      <c r="B413" s="576"/>
      <c r="C413" s="576"/>
      <c r="D413" s="576"/>
      <c r="E413" s="576"/>
      <c r="F413" s="576"/>
      <c r="G413" s="576"/>
      <c r="H413" s="576"/>
      <c r="I413" s="576"/>
      <c r="J413" s="576"/>
      <c r="K413" s="576"/>
      <c r="L413" s="576"/>
      <c r="M413" s="576"/>
      <c r="N413" s="576"/>
      <c r="O413" s="576"/>
      <c r="P413" s="576"/>
    </row>
    <row r="414" spans="1:16" ht="26.25" customHeight="1" x14ac:dyDescent="0.25">
      <c r="A414" s="576"/>
      <c r="B414" s="576"/>
      <c r="C414" s="576"/>
      <c r="D414" s="576"/>
      <c r="E414" s="576"/>
      <c r="F414" s="576"/>
      <c r="G414" s="576"/>
      <c r="H414" s="576"/>
      <c r="I414" s="576"/>
      <c r="J414" s="576"/>
      <c r="K414" s="576"/>
      <c r="L414" s="576"/>
      <c r="M414" s="576"/>
      <c r="N414" s="576"/>
      <c r="O414" s="576"/>
      <c r="P414" s="576"/>
    </row>
    <row r="415" spans="1:16" ht="26.25" customHeight="1" x14ac:dyDescent="0.25">
      <c r="A415" s="576"/>
      <c r="B415" s="576"/>
      <c r="C415" s="576"/>
      <c r="D415" s="576"/>
      <c r="E415" s="576"/>
      <c r="F415" s="576"/>
      <c r="G415" s="576"/>
      <c r="H415" s="576"/>
      <c r="I415" s="576"/>
      <c r="J415" s="576"/>
      <c r="K415" s="576"/>
      <c r="L415" s="576"/>
      <c r="M415" s="576"/>
      <c r="N415" s="576"/>
      <c r="O415" s="576"/>
      <c r="P415" s="576"/>
    </row>
    <row r="416" spans="1:16" ht="26.25" customHeight="1" x14ac:dyDescent="0.25">
      <c r="A416" s="576"/>
      <c r="B416" s="576"/>
      <c r="C416" s="576"/>
      <c r="D416" s="576"/>
      <c r="E416" s="576"/>
      <c r="F416" s="576"/>
      <c r="G416" s="576"/>
      <c r="H416" s="576"/>
      <c r="I416" s="576"/>
      <c r="J416" s="576"/>
      <c r="K416" s="576"/>
      <c r="L416" s="576"/>
      <c r="M416" s="576"/>
      <c r="N416" s="576"/>
      <c r="O416" s="576"/>
      <c r="P416" s="576"/>
    </row>
    <row r="417" spans="1:16" ht="26.25" customHeight="1" x14ac:dyDescent="0.25">
      <c r="A417" s="576"/>
      <c r="B417" s="576"/>
      <c r="C417" s="576"/>
      <c r="D417" s="576"/>
      <c r="E417" s="576"/>
      <c r="F417" s="576"/>
      <c r="G417" s="576"/>
      <c r="H417" s="576"/>
      <c r="I417" s="576"/>
      <c r="J417" s="576"/>
      <c r="K417" s="576"/>
      <c r="L417" s="576"/>
      <c r="M417" s="576"/>
      <c r="N417" s="576"/>
      <c r="O417" s="576"/>
      <c r="P417" s="576"/>
    </row>
    <row r="418" spans="1:16" ht="26.25" customHeight="1" x14ac:dyDescent="0.25">
      <c r="A418" s="576"/>
      <c r="B418" s="576"/>
      <c r="C418" s="576"/>
      <c r="D418" s="576"/>
      <c r="E418" s="576"/>
      <c r="F418" s="576"/>
      <c r="G418" s="576"/>
      <c r="H418" s="576"/>
      <c r="I418" s="576"/>
      <c r="J418" s="576"/>
      <c r="K418" s="576"/>
      <c r="L418" s="576"/>
      <c r="M418" s="576"/>
      <c r="N418" s="576"/>
      <c r="O418" s="576"/>
      <c r="P418" s="576"/>
    </row>
    <row r="419" spans="1:16" ht="26.25" customHeight="1" x14ac:dyDescent="0.25">
      <c r="A419" s="576"/>
      <c r="B419" s="576"/>
      <c r="C419" s="576"/>
      <c r="D419" s="576"/>
      <c r="E419" s="576"/>
      <c r="F419" s="576"/>
      <c r="G419" s="576"/>
      <c r="H419" s="576"/>
      <c r="I419" s="576"/>
      <c r="J419" s="576"/>
      <c r="K419" s="576"/>
      <c r="L419" s="576"/>
      <c r="M419" s="576"/>
      <c r="N419" s="576"/>
      <c r="O419" s="576"/>
      <c r="P419" s="576"/>
    </row>
    <row r="420" spans="1:16" ht="26.25" customHeight="1" x14ac:dyDescent="0.25">
      <c r="A420" s="576"/>
      <c r="B420" s="576"/>
      <c r="C420" s="576"/>
      <c r="D420" s="576"/>
      <c r="E420" s="576"/>
      <c r="F420" s="576"/>
      <c r="G420" s="576"/>
      <c r="H420" s="576"/>
      <c r="I420" s="576"/>
      <c r="J420" s="576"/>
      <c r="K420" s="576"/>
      <c r="L420" s="576"/>
      <c r="M420" s="576"/>
      <c r="N420" s="576"/>
      <c r="O420" s="576"/>
      <c r="P420" s="576"/>
    </row>
    <row r="421" spans="1:16" ht="26.25" customHeight="1" x14ac:dyDescent="0.25">
      <c r="A421" s="576"/>
      <c r="B421" s="576"/>
      <c r="C421" s="576"/>
      <c r="D421" s="576"/>
      <c r="E421" s="576"/>
      <c r="F421" s="576"/>
      <c r="G421" s="576"/>
      <c r="H421" s="576"/>
      <c r="I421" s="576"/>
      <c r="J421" s="576"/>
      <c r="K421" s="576"/>
      <c r="L421" s="576"/>
      <c r="M421" s="576"/>
      <c r="N421" s="576"/>
      <c r="O421" s="576"/>
      <c r="P421" s="576"/>
    </row>
    <row r="422" spans="1:16" ht="26.25" customHeight="1" x14ac:dyDescent="0.25">
      <c r="A422" s="576"/>
      <c r="B422" s="576"/>
      <c r="C422" s="576"/>
      <c r="D422" s="576"/>
      <c r="E422" s="576"/>
      <c r="F422" s="576"/>
      <c r="G422" s="576"/>
      <c r="H422" s="576"/>
      <c r="I422" s="576"/>
      <c r="J422" s="576"/>
      <c r="K422" s="576"/>
      <c r="L422" s="576"/>
      <c r="M422" s="576"/>
      <c r="N422" s="576"/>
      <c r="O422" s="576"/>
      <c r="P422" s="576"/>
    </row>
    <row r="423" spans="1:16" ht="26.25" customHeight="1" x14ac:dyDescent="0.25">
      <c r="A423" s="576"/>
      <c r="B423" s="576"/>
      <c r="C423" s="576"/>
      <c r="D423" s="576"/>
      <c r="E423" s="576"/>
      <c r="F423" s="576"/>
      <c r="G423" s="576"/>
      <c r="H423" s="576"/>
      <c r="I423" s="576"/>
      <c r="J423" s="576"/>
      <c r="K423" s="576"/>
      <c r="L423" s="576"/>
      <c r="M423" s="576"/>
      <c r="N423" s="576"/>
      <c r="O423" s="576"/>
      <c r="P423" s="576"/>
    </row>
    <row r="424" spans="1:16" ht="26.25" customHeight="1" x14ac:dyDescent="0.25">
      <c r="A424" s="576"/>
      <c r="B424" s="576"/>
      <c r="C424" s="576"/>
      <c r="D424" s="576"/>
      <c r="E424" s="576"/>
      <c r="F424" s="576"/>
      <c r="G424" s="576"/>
      <c r="H424" s="576"/>
      <c r="I424" s="576"/>
      <c r="J424" s="576"/>
      <c r="K424" s="576"/>
      <c r="L424" s="576"/>
      <c r="M424" s="576"/>
      <c r="N424" s="576"/>
      <c r="O424" s="576"/>
      <c r="P424" s="576"/>
    </row>
    <row r="425" spans="1:16" ht="26.25" customHeight="1" x14ac:dyDescent="0.25">
      <c r="A425" s="576"/>
      <c r="B425" s="576"/>
      <c r="C425" s="576"/>
      <c r="D425" s="576"/>
      <c r="E425" s="576"/>
      <c r="F425" s="576"/>
      <c r="G425" s="576"/>
      <c r="H425" s="576"/>
      <c r="I425" s="576"/>
      <c r="J425" s="576"/>
      <c r="K425" s="576"/>
      <c r="L425" s="576"/>
      <c r="M425" s="576"/>
      <c r="N425" s="576"/>
      <c r="O425" s="576"/>
      <c r="P425" s="576"/>
    </row>
    <row r="426" spans="1:16" ht="26.25" customHeight="1" x14ac:dyDescent="0.25">
      <c r="A426" s="576"/>
      <c r="B426" s="576"/>
      <c r="C426" s="576"/>
      <c r="D426" s="576"/>
      <c r="E426" s="576"/>
      <c r="F426" s="576"/>
      <c r="G426" s="576"/>
      <c r="H426" s="576"/>
      <c r="I426" s="576"/>
      <c r="J426" s="576"/>
      <c r="K426" s="576"/>
      <c r="L426" s="576"/>
      <c r="M426" s="576"/>
      <c r="N426" s="576"/>
      <c r="O426" s="576"/>
      <c r="P426" s="576"/>
    </row>
    <row r="427" spans="1:16" ht="26.25" customHeight="1" x14ac:dyDescent="0.25">
      <c r="A427" s="576"/>
      <c r="B427" s="576"/>
      <c r="C427" s="576"/>
      <c r="D427" s="576"/>
      <c r="E427" s="576"/>
      <c r="F427" s="576"/>
      <c r="G427" s="576"/>
      <c r="H427" s="576"/>
      <c r="I427" s="576"/>
      <c r="J427" s="576"/>
      <c r="K427" s="576"/>
      <c r="L427" s="576"/>
      <c r="M427" s="576"/>
      <c r="N427" s="576"/>
      <c r="O427" s="576"/>
      <c r="P427" s="576"/>
    </row>
    <row r="428" spans="1:16" ht="26.25" customHeight="1" x14ac:dyDescent="0.25">
      <c r="A428" s="576"/>
      <c r="B428" s="576"/>
      <c r="C428" s="576"/>
      <c r="D428" s="576"/>
      <c r="E428" s="576"/>
      <c r="F428" s="576"/>
      <c r="G428" s="576"/>
      <c r="H428" s="576"/>
      <c r="I428" s="576"/>
      <c r="J428" s="576"/>
      <c r="K428" s="576"/>
      <c r="L428" s="576"/>
      <c r="M428" s="576"/>
      <c r="N428" s="576"/>
      <c r="O428" s="576"/>
      <c r="P428" s="576"/>
    </row>
    <row r="429" spans="1:16" ht="26.25" customHeight="1" x14ac:dyDescent="0.25">
      <c r="A429" s="576"/>
      <c r="B429" s="576"/>
      <c r="C429" s="576"/>
      <c r="D429" s="576"/>
      <c r="E429" s="576"/>
      <c r="F429" s="576"/>
      <c r="G429" s="576"/>
      <c r="H429" s="576"/>
      <c r="I429" s="576"/>
      <c r="J429" s="576"/>
      <c r="K429" s="576"/>
      <c r="L429" s="576"/>
      <c r="M429" s="576"/>
      <c r="N429" s="576"/>
      <c r="O429" s="576"/>
      <c r="P429" s="576"/>
    </row>
    <row r="430" spans="1:16" ht="26.25" customHeight="1" x14ac:dyDescent="0.25">
      <c r="A430" s="576"/>
      <c r="B430" s="576"/>
      <c r="C430" s="576"/>
      <c r="D430" s="576"/>
      <c r="E430" s="576"/>
      <c r="F430" s="576"/>
      <c r="G430" s="576"/>
      <c r="H430" s="576"/>
      <c r="I430" s="576"/>
      <c r="J430" s="576"/>
      <c r="K430" s="576"/>
      <c r="L430" s="576"/>
      <c r="M430" s="576"/>
      <c r="N430" s="576"/>
      <c r="O430" s="576"/>
      <c r="P430" s="576"/>
    </row>
    <row r="431" spans="1:16" ht="26.25" customHeight="1" x14ac:dyDescent="0.25">
      <c r="A431" s="576"/>
      <c r="B431" s="576"/>
      <c r="C431" s="576"/>
      <c r="D431" s="576"/>
      <c r="E431" s="576"/>
      <c r="F431" s="576"/>
      <c r="G431" s="576"/>
      <c r="H431" s="576"/>
      <c r="I431" s="576"/>
      <c r="J431" s="576"/>
      <c r="K431" s="576"/>
      <c r="L431" s="576"/>
      <c r="M431" s="576"/>
      <c r="N431" s="576"/>
      <c r="O431" s="576"/>
      <c r="P431" s="576"/>
    </row>
    <row r="432" spans="1:16" ht="26.25" customHeight="1" x14ac:dyDescent="0.25">
      <c r="A432" s="576"/>
      <c r="B432" s="576"/>
      <c r="C432" s="576"/>
      <c r="D432" s="576"/>
      <c r="E432" s="576"/>
      <c r="F432" s="576"/>
      <c r="G432" s="576"/>
      <c r="H432" s="576"/>
      <c r="I432" s="576"/>
      <c r="J432" s="576"/>
      <c r="K432" s="576"/>
      <c r="L432" s="576"/>
      <c r="M432" s="576"/>
      <c r="N432" s="576"/>
      <c r="O432" s="576"/>
      <c r="P432" s="576"/>
    </row>
    <row r="433" spans="1:16" ht="26.25" customHeight="1" x14ac:dyDescent="0.25">
      <c r="A433" s="576"/>
      <c r="B433" s="576"/>
      <c r="C433" s="576"/>
      <c r="D433" s="576"/>
      <c r="E433" s="576"/>
      <c r="F433" s="576"/>
      <c r="G433" s="576"/>
      <c r="H433" s="576"/>
      <c r="I433" s="576"/>
      <c r="J433" s="576"/>
      <c r="K433" s="576"/>
      <c r="L433" s="576"/>
      <c r="M433" s="576"/>
      <c r="N433" s="576"/>
      <c r="O433" s="576"/>
      <c r="P433" s="576"/>
    </row>
    <row r="434" spans="1:16" ht="26.25" customHeight="1" x14ac:dyDescent="0.25">
      <c r="A434" s="576"/>
      <c r="B434" s="576"/>
      <c r="C434" s="576"/>
      <c r="D434" s="576"/>
      <c r="E434" s="576"/>
      <c r="F434" s="576"/>
      <c r="G434" s="576"/>
      <c r="H434" s="576"/>
      <c r="I434" s="576"/>
      <c r="J434" s="576"/>
      <c r="K434" s="576"/>
      <c r="L434" s="576"/>
      <c r="M434" s="576"/>
      <c r="N434" s="576"/>
      <c r="O434" s="576"/>
      <c r="P434" s="576"/>
    </row>
    <row r="435" spans="1:16" ht="26.25" customHeight="1" x14ac:dyDescent="0.25">
      <c r="A435" s="576"/>
      <c r="B435" s="576"/>
      <c r="C435" s="576"/>
      <c r="D435" s="576"/>
      <c r="E435" s="576"/>
      <c r="F435" s="576"/>
      <c r="G435" s="576"/>
      <c r="H435" s="576"/>
      <c r="I435" s="576"/>
      <c r="J435" s="576"/>
      <c r="K435" s="576"/>
      <c r="L435" s="576"/>
      <c r="M435" s="576"/>
      <c r="N435" s="576"/>
      <c r="O435" s="576"/>
      <c r="P435" s="576"/>
    </row>
    <row r="436" spans="1:16" ht="1.5" customHeight="1" x14ac:dyDescent="0.25">
      <c r="A436" s="576"/>
      <c r="B436" s="576"/>
      <c r="C436" s="576"/>
      <c r="D436" s="576"/>
      <c r="E436" s="576"/>
      <c r="F436" s="576"/>
      <c r="G436" s="576"/>
      <c r="H436" s="576"/>
      <c r="I436" s="576"/>
      <c r="J436" s="576"/>
      <c r="K436" s="576"/>
      <c r="L436" s="576"/>
      <c r="M436" s="576"/>
      <c r="N436" s="576"/>
      <c r="O436" s="576"/>
      <c r="P436" s="576"/>
    </row>
    <row r="437" spans="1:16" ht="26.25" hidden="1" customHeight="1" x14ac:dyDescent="0.25">
      <c r="A437" s="576"/>
      <c r="B437" s="576"/>
      <c r="C437" s="576"/>
      <c r="D437" s="576"/>
      <c r="E437" s="576"/>
      <c r="F437" s="576"/>
      <c r="G437" s="576"/>
      <c r="H437" s="576"/>
      <c r="I437" s="576"/>
      <c r="J437" s="576"/>
      <c r="K437" s="576"/>
      <c r="L437" s="576"/>
      <c r="M437" s="576"/>
      <c r="N437" s="576"/>
      <c r="O437" s="576"/>
      <c r="P437" s="576"/>
    </row>
    <row r="438" spans="1:16" ht="26.25" hidden="1" customHeight="1" x14ac:dyDescent="0.25">
      <c r="A438" s="576"/>
      <c r="B438" s="576"/>
      <c r="C438" s="576"/>
      <c r="D438" s="576"/>
      <c r="E438" s="576"/>
      <c r="F438" s="576"/>
      <c r="G438" s="576"/>
      <c r="H438" s="576"/>
      <c r="I438" s="576"/>
      <c r="J438" s="576"/>
      <c r="K438" s="576"/>
      <c r="L438" s="576"/>
      <c r="M438" s="576"/>
      <c r="N438" s="576"/>
      <c r="O438" s="576"/>
      <c r="P438" s="576"/>
    </row>
    <row r="439" spans="1:16" ht="26.25" hidden="1" customHeight="1" x14ac:dyDescent="0.25">
      <c r="A439" s="576"/>
      <c r="B439" s="576"/>
      <c r="C439" s="576"/>
      <c r="D439" s="576"/>
      <c r="E439" s="576"/>
      <c r="F439" s="576"/>
      <c r="G439" s="576"/>
      <c r="H439" s="576"/>
      <c r="I439" s="576"/>
      <c r="J439" s="576"/>
      <c r="K439" s="576"/>
      <c r="L439" s="576"/>
      <c r="M439" s="576"/>
      <c r="N439" s="576"/>
      <c r="O439" s="576"/>
      <c r="P439" s="576"/>
    </row>
    <row r="440" spans="1:16" ht="26.25" hidden="1" customHeight="1" x14ac:dyDescent="0.25">
      <c r="A440" s="576"/>
      <c r="B440" s="576"/>
      <c r="C440" s="576"/>
      <c r="D440" s="576"/>
      <c r="E440" s="576"/>
      <c r="F440" s="576"/>
      <c r="G440" s="576"/>
      <c r="H440" s="576"/>
      <c r="I440" s="576"/>
      <c r="J440" s="576"/>
      <c r="K440" s="576"/>
      <c r="L440" s="576"/>
      <c r="M440" s="576"/>
      <c r="N440" s="576"/>
      <c r="O440" s="576"/>
      <c r="P440" s="576"/>
    </row>
    <row r="441" spans="1:16" ht="26.25" hidden="1" customHeight="1" x14ac:dyDescent="0.25">
      <c r="A441" s="576"/>
      <c r="B441" s="576"/>
      <c r="C441" s="576"/>
      <c r="D441" s="576"/>
      <c r="E441" s="576"/>
      <c r="F441" s="576"/>
      <c r="G441" s="576"/>
      <c r="H441" s="576"/>
      <c r="I441" s="576"/>
      <c r="J441" s="576"/>
      <c r="K441" s="576"/>
      <c r="L441" s="576"/>
      <c r="M441" s="576"/>
      <c r="N441" s="576"/>
      <c r="O441" s="576"/>
      <c r="P441" s="576"/>
    </row>
    <row r="442" spans="1:16" ht="26.25" hidden="1" customHeight="1" x14ac:dyDescent="0.25">
      <c r="A442" s="576"/>
      <c r="B442" s="576"/>
      <c r="C442" s="576"/>
      <c r="D442" s="576"/>
      <c r="E442" s="576"/>
      <c r="F442" s="576"/>
      <c r="G442" s="576"/>
      <c r="H442" s="576"/>
      <c r="I442" s="576"/>
      <c r="J442" s="576"/>
      <c r="K442" s="576"/>
      <c r="L442" s="576"/>
      <c r="M442" s="576"/>
      <c r="N442" s="576"/>
      <c r="O442" s="576"/>
      <c r="P442" s="576"/>
    </row>
    <row r="443" spans="1:16" ht="26.25" hidden="1" customHeight="1" x14ac:dyDescent="0.25">
      <c r="A443" s="576"/>
      <c r="B443" s="576"/>
      <c r="C443" s="576"/>
      <c r="D443" s="576"/>
      <c r="E443" s="576"/>
      <c r="F443" s="576"/>
      <c r="G443" s="576"/>
      <c r="H443" s="576"/>
      <c r="I443" s="576"/>
      <c r="J443" s="576"/>
      <c r="K443" s="576"/>
      <c r="L443" s="576"/>
      <c r="M443" s="576"/>
      <c r="N443" s="576"/>
      <c r="O443" s="576"/>
      <c r="P443" s="576"/>
    </row>
    <row r="444" spans="1:16" ht="26.25" hidden="1" customHeight="1" x14ac:dyDescent="0.25">
      <c r="A444" s="576"/>
      <c r="B444" s="576"/>
      <c r="C444" s="576"/>
      <c r="D444" s="576"/>
      <c r="E444" s="576"/>
      <c r="F444" s="576"/>
      <c r="G444" s="576"/>
      <c r="H444" s="576"/>
      <c r="I444" s="576"/>
      <c r="J444" s="576"/>
      <c r="K444" s="576"/>
      <c r="L444" s="576"/>
      <c r="M444" s="576"/>
      <c r="N444" s="576"/>
      <c r="O444" s="576"/>
      <c r="P444" s="576"/>
    </row>
    <row r="445" spans="1:16" ht="26.25" hidden="1" customHeight="1" x14ac:dyDescent="0.25">
      <c r="A445" s="576"/>
      <c r="B445" s="576"/>
      <c r="C445" s="576"/>
      <c r="D445" s="576"/>
      <c r="E445" s="576"/>
      <c r="F445" s="576"/>
      <c r="G445" s="576"/>
      <c r="H445" s="576"/>
      <c r="I445" s="576"/>
      <c r="J445" s="576"/>
      <c r="K445" s="576"/>
      <c r="L445" s="576"/>
      <c r="M445" s="576"/>
      <c r="N445" s="576"/>
      <c r="O445" s="576"/>
      <c r="P445" s="576"/>
    </row>
    <row r="446" spans="1:16" ht="26.25" hidden="1" customHeight="1" x14ac:dyDescent="0.25">
      <c r="A446" s="576"/>
      <c r="B446" s="576"/>
      <c r="C446" s="576"/>
      <c r="D446" s="576"/>
      <c r="E446" s="576"/>
      <c r="F446" s="576"/>
      <c r="G446" s="576"/>
      <c r="H446" s="576"/>
      <c r="I446" s="576"/>
      <c r="J446" s="576"/>
      <c r="K446" s="576"/>
      <c r="L446" s="576"/>
      <c r="M446" s="576"/>
      <c r="N446" s="576"/>
      <c r="O446" s="576"/>
      <c r="P446" s="576"/>
    </row>
    <row r="447" spans="1:16" ht="26.25" hidden="1" customHeight="1" x14ac:dyDescent="0.25">
      <c r="A447" s="576"/>
      <c r="B447" s="576"/>
      <c r="C447" s="576"/>
      <c r="D447" s="576"/>
      <c r="E447" s="576"/>
      <c r="F447" s="576"/>
      <c r="G447" s="576"/>
      <c r="H447" s="576"/>
      <c r="I447" s="576"/>
      <c r="J447" s="576"/>
      <c r="K447" s="576"/>
      <c r="L447" s="576"/>
      <c r="M447" s="576"/>
      <c r="N447" s="576"/>
      <c r="O447" s="576"/>
      <c r="P447" s="576"/>
    </row>
    <row r="448" spans="1:16" ht="26.25" hidden="1" customHeight="1" x14ac:dyDescent="0.25">
      <c r="A448" s="576"/>
      <c r="B448" s="576"/>
      <c r="C448" s="576"/>
      <c r="D448" s="576"/>
      <c r="E448" s="576"/>
      <c r="F448" s="576"/>
      <c r="G448" s="576"/>
      <c r="H448" s="576"/>
      <c r="I448" s="576"/>
      <c r="J448" s="576"/>
      <c r="K448" s="576"/>
      <c r="L448" s="576"/>
      <c r="M448" s="576"/>
      <c r="N448" s="576"/>
      <c r="O448" s="576"/>
      <c r="P448" s="576"/>
    </row>
    <row r="449" spans="1:16" ht="225.75" customHeight="1" x14ac:dyDescent="0.25">
      <c r="A449" s="576"/>
      <c r="B449" s="576"/>
      <c r="C449" s="576"/>
      <c r="D449" s="576"/>
      <c r="E449" s="576"/>
      <c r="F449" s="576"/>
      <c r="G449" s="576"/>
      <c r="H449" s="576"/>
      <c r="I449" s="576"/>
      <c r="J449" s="576"/>
      <c r="K449" s="576"/>
      <c r="L449" s="576"/>
      <c r="M449" s="576"/>
      <c r="N449" s="576"/>
      <c r="O449" s="576"/>
      <c r="P449" s="576"/>
    </row>
  </sheetData>
  <sheetProtection formatCells="0" formatRows="0" insertRows="0" deleteRows="0"/>
  <mergeCells count="664">
    <mergeCell ref="Q303:Q308"/>
    <mergeCell ref="Q355:Q391"/>
    <mergeCell ref="Q329:Q333"/>
    <mergeCell ref="Q172:T172"/>
    <mergeCell ref="Q146:T146"/>
    <mergeCell ref="Q47:Q50"/>
    <mergeCell ref="Q71:Q75"/>
    <mergeCell ref="Q98:Q101"/>
    <mergeCell ref="Q121:Q124"/>
    <mergeCell ref="Q167:T171"/>
    <mergeCell ref="Q279:Q282"/>
    <mergeCell ref="R90:S91"/>
    <mergeCell ref="A217:G217"/>
    <mergeCell ref="A219:P219"/>
    <mergeCell ref="A220:P220"/>
    <mergeCell ref="A221:P221"/>
    <mergeCell ref="A210:F210"/>
    <mergeCell ref="G210:P210"/>
    <mergeCell ref="A211:F211"/>
    <mergeCell ref="G211:P211"/>
    <mergeCell ref="A212:P212"/>
    <mergeCell ref="A213:A215"/>
    <mergeCell ref="B213:E213"/>
    <mergeCell ref="F213:G213"/>
    <mergeCell ref="H213:I213"/>
    <mergeCell ref="J213:K213"/>
    <mergeCell ref="L213:L215"/>
    <mergeCell ref="M213:M215"/>
    <mergeCell ref="N213:O213"/>
    <mergeCell ref="P213:P215"/>
    <mergeCell ref="B214:D214"/>
    <mergeCell ref="E214:E215"/>
    <mergeCell ref="F214:F215"/>
    <mergeCell ref="G214:G215"/>
    <mergeCell ref="H214:H215"/>
    <mergeCell ref="I214:I215"/>
    <mergeCell ref="J214:J215"/>
    <mergeCell ref="K214:K215"/>
    <mergeCell ref="N214:N215"/>
    <mergeCell ref="O214:O215"/>
    <mergeCell ref="A202:P202"/>
    <mergeCell ref="A203:F203"/>
    <mergeCell ref="G203:P203"/>
    <mergeCell ref="A204:F204"/>
    <mergeCell ref="G204:P204"/>
    <mergeCell ref="A205:F205"/>
    <mergeCell ref="G205:P205"/>
    <mergeCell ref="A206:F206"/>
    <mergeCell ref="G206:P206"/>
    <mergeCell ref="A207:F207"/>
    <mergeCell ref="G207:P207"/>
    <mergeCell ref="A208:F208"/>
    <mergeCell ref="G208:P208"/>
    <mergeCell ref="A209:F209"/>
    <mergeCell ref="G209:P209"/>
    <mergeCell ref="A194:G194"/>
    <mergeCell ref="A196:P196"/>
    <mergeCell ref="A197:P197"/>
    <mergeCell ref="A198:P198"/>
    <mergeCell ref="A189:P189"/>
    <mergeCell ref="A190:A192"/>
    <mergeCell ref="B190:E190"/>
    <mergeCell ref="F190:G190"/>
    <mergeCell ref="H190:I190"/>
    <mergeCell ref="J190:K190"/>
    <mergeCell ref="L190:L192"/>
    <mergeCell ref="M190:M192"/>
    <mergeCell ref="N190:O190"/>
    <mergeCell ref="P190:P192"/>
    <mergeCell ref="B191:D191"/>
    <mergeCell ref="E191:E192"/>
    <mergeCell ref="F191:F192"/>
    <mergeCell ref="G191:G192"/>
    <mergeCell ref="H191:H192"/>
    <mergeCell ref="I191:I192"/>
    <mergeCell ref="J191:J192"/>
    <mergeCell ref="K191:K192"/>
    <mergeCell ref="N191:N192"/>
    <mergeCell ref="O191:O192"/>
    <mergeCell ref="A184:F184"/>
    <mergeCell ref="G184:P184"/>
    <mergeCell ref="A185:F185"/>
    <mergeCell ref="G185:P185"/>
    <mergeCell ref="A186:F186"/>
    <mergeCell ref="G186:P186"/>
    <mergeCell ref="A187:F187"/>
    <mergeCell ref="G187:P187"/>
    <mergeCell ref="A188:F188"/>
    <mergeCell ref="G188:P188"/>
    <mergeCell ref="A179:P179"/>
    <mergeCell ref="A180:F180"/>
    <mergeCell ref="G180:P180"/>
    <mergeCell ref="A181:F181"/>
    <mergeCell ref="G181:P181"/>
    <mergeCell ref="A182:F182"/>
    <mergeCell ref="G182:P182"/>
    <mergeCell ref="A183:F183"/>
    <mergeCell ref="G183:P183"/>
    <mergeCell ref="A76:G76"/>
    <mergeCell ref="A78:P78"/>
    <mergeCell ref="A79:P79"/>
    <mergeCell ref="A80:P80"/>
    <mergeCell ref="H69:H70"/>
    <mergeCell ref="I69:I70"/>
    <mergeCell ref="J69:J70"/>
    <mergeCell ref="K69:K70"/>
    <mergeCell ref="N69:N70"/>
    <mergeCell ref="A67:P67"/>
    <mergeCell ref="A68:A70"/>
    <mergeCell ref="B68:E68"/>
    <mergeCell ref="F68:G68"/>
    <mergeCell ref="H68:I68"/>
    <mergeCell ref="J68:K68"/>
    <mergeCell ref="L68:L70"/>
    <mergeCell ref="M68:M70"/>
    <mergeCell ref="N68:O68"/>
    <mergeCell ref="P68:P70"/>
    <mergeCell ref="B69:D69"/>
    <mergeCell ref="E69:E70"/>
    <mergeCell ref="F69:F70"/>
    <mergeCell ref="G69:G70"/>
    <mergeCell ref="O69:O70"/>
    <mergeCell ref="G65:P65"/>
    <mergeCell ref="A60:F60"/>
    <mergeCell ref="A61:F61"/>
    <mergeCell ref="G61:P61"/>
    <mergeCell ref="A62:F62"/>
    <mergeCell ref="G62:P62"/>
    <mergeCell ref="A66:F66"/>
    <mergeCell ref="G66:P66"/>
    <mergeCell ref="G63:P63"/>
    <mergeCell ref="A103:P103"/>
    <mergeCell ref="A104:P104"/>
    <mergeCell ref="A90:F90"/>
    <mergeCell ref="G90:P90"/>
    <mergeCell ref="A91:F91"/>
    <mergeCell ref="G91:P91"/>
    <mergeCell ref="A92:F92"/>
    <mergeCell ref="G92:P92"/>
    <mergeCell ref="A87:F87"/>
    <mergeCell ref="G87:P87"/>
    <mergeCell ref="A88:F88"/>
    <mergeCell ref="G88:P88"/>
    <mergeCell ref="A89:F89"/>
    <mergeCell ref="G89:P89"/>
    <mergeCell ref="A105:P105"/>
    <mergeCell ref="H96:H97"/>
    <mergeCell ref="I96:I97"/>
    <mergeCell ref="J96:J97"/>
    <mergeCell ref="K96:K97"/>
    <mergeCell ref="N96:N97"/>
    <mergeCell ref="A93:F93"/>
    <mergeCell ref="G93:P93"/>
    <mergeCell ref="A94:P94"/>
    <mergeCell ref="A95:A97"/>
    <mergeCell ref="B95:E95"/>
    <mergeCell ref="F95:G95"/>
    <mergeCell ref="H95:I95"/>
    <mergeCell ref="J95:K95"/>
    <mergeCell ref="L95:L97"/>
    <mergeCell ref="M95:M97"/>
    <mergeCell ref="N95:O95"/>
    <mergeCell ref="P95:P97"/>
    <mergeCell ref="B96:D96"/>
    <mergeCell ref="E96:E97"/>
    <mergeCell ref="F96:F97"/>
    <mergeCell ref="G96:G97"/>
    <mergeCell ref="O96:O97"/>
    <mergeCell ref="A101:G101"/>
    <mergeCell ref="A86:F86"/>
    <mergeCell ref="G86:P86"/>
    <mergeCell ref="O45:O46"/>
    <mergeCell ref="A51:G51"/>
    <mergeCell ref="A53:P53"/>
    <mergeCell ref="A54:P54"/>
    <mergeCell ref="A55:P55"/>
    <mergeCell ref="H45:H46"/>
    <mergeCell ref="I45:I46"/>
    <mergeCell ref="J45:J46"/>
    <mergeCell ref="K45:K46"/>
    <mergeCell ref="N45:N46"/>
    <mergeCell ref="A57:P57"/>
    <mergeCell ref="A58:F58"/>
    <mergeCell ref="G58:P58"/>
    <mergeCell ref="A59:F59"/>
    <mergeCell ref="G59:P59"/>
    <mergeCell ref="A84:P84"/>
    <mergeCell ref="A85:F85"/>
    <mergeCell ref="G85:P85"/>
    <mergeCell ref="A63:F63"/>
    <mergeCell ref="G64:P64"/>
    <mergeCell ref="A64:F64"/>
    <mergeCell ref="A65:F65"/>
    <mergeCell ref="A42:F42"/>
    <mergeCell ref="G42:P42"/>
    <mergeCell ref="A43:P43"/>
    <mergeCell ref="A44:A46"/>
    <mergeCell ref="B44:E44"/>
    <mergeCell ref="F44:G44"/>
    <mergeCell ref="H44:I44"/>
    <mergeCell ref="J44:K44"/>
    <mergeCell ref="L44:L46"/>
    <mergeCell ref="M44:M46"/>
    <mergeCell ref="N44:O44"/>
    <mergeCell ref="P44:P46"/>
    <mergeCell ref="B45:D45"/>
    <mergeCell ref="E45:E46"/>
    <mergeCell ref="F45:F46"/>
    <mergeCell ref="G45:G46"/>
    <mergeCell ref="A39:F39"/>
    <mergeCell ref="G39:P39"/>
    <mergeCell ref="A40:F40"/>
    <mergeCell ref="G40:P40"/>
    <mergeCell ref="A41:F41"/>
    <mergeCell ref="G41:P41"/>
    <mergeCell ref="A36:F36"/>
    <mergeCell ref="G36:P36"/>
    <mergeCell ref="A37:F37"/>
    <mergeCell ref="G38:P38"/>
    <mergeCell ref="A38:F38"/>
    <mergeCell ref="G37:P37"/>
    <mergeCell ref="A33:P33"/>
    <mergeCell ref="A34:F34"/>
    <mergeCell ref="G34:P34"/>
    <mergeCell ref="A35:F35"/>
    <mergeCell ref="G35:P35"/>
    <mergeCell ref="S6:AU15"/>
    <mergeCell ref="A400:P400"/>
    <mergeCell ref="A401:P449"/>
    <mergeCell ref="A9:F9"/>
    <mergeCell ref="G9:P9"/>
    <mergeCell ref="A11:F11"/>
    <mergeCell ref="G11:P11"/>
    <mergeCell ref="A12:F12"/>
    <mergeCell ref="G12:P12"/>
    <mergeCell ref="A10:F10"/>
    <mergeCell ref="G10:P10"/>
    <mergeCell ref="A13:F13"/>
    <mergeCell ref="G13:P13"/>
    <mergeCell ref="A15:F15"/>
    <mergeCell ref="G15:P15"/>
    <mergeCell ref="A16:P16"/>
    <mergeCell ref="A14:F14"/>
    <mergeCell ref="A6:P6"/>
    <mergeCell ref="A7:F7"/>
    <mergeCell ref="G7:P7"/>
    <mergeCell ref="A8:F8"/>
    <mergeCell ref="G8:P8"/>
    <mergeCell ref="G14:P14"/>
    <mergeCell ref="A17:A19"/>
    <mergeCell ref="J17:K17"/>
    <mergeCell ref="L17:L19"/>
    <mergeCell ref="N17:O17"/>
    <mergeCell ref="P17:P19"/>
    <mergeCell ref="E18:E19"/>
    <mergeCell ref="F18:F19"/>
    <mergeCell ref="G18:G19"/>
    <mergeCell ref="B17:E17"/>
    <mergeCell ref="F17:G17"/>
    <mergeCell ref="H17:I17"/>
    <mergeCell ref="B18:D18"/>
    <mergeCell ref="M17:M19"/>
    <mergeCell ref="B29:F29"/>
    <mergeCell ref="B30:F30"/>
    <mergeCell ref="B31:F31"/>
    <mergeCell ref="I18:I19"/>
    <mergeCell ref="A22:G22"/>
    <mergeCell ref="A24:P24"/>
    <mergeCell ref="A25:P25"/>
    <mergeCell ref="A26:P26"/>
    <mergeCell ref="A27:F27"/>
    <mergeCell ref="B28:F28"/>
    <mergeCell ref="H18:H19"/>
    <mergeCell ref="J18:J19"/>
    <mergeCell ref="K18:K19"/>
    <mergeCell ref="N18:N19"/>
    <mergeCell ref="O18:O19"/>
    <mergeCell ref="A107:P107"/>
    <mergeCell ref="A108:F108"/>
    <mergeCell ref="G108:P108"/>
    <mergeCell ref="A109:F109"/>
    <mergeCell ref="G109:P109"/>
    <mergeCell ref="A110:F110"/>
    <mergeCell ref="G110:P110"/>
    <mergeCell ref="A111:F111"/>
    <mergeCell ref="G111:P111"/>
    <mergeCell ref="A112:F112"/>
    <mergeCell ref="G112:P112"/>
    <mergeCell ref="A113:F113"/>
    <mergeCell ref="G113:P113"/>
    <mergeCell ref="A114:F114"/>
    <mergeCell ref="G114:P114"/>
    <mergeCell ref="A115:F115"/>
    <mergeCell ref="G115:P115"/>
    <mergeCell ref="A116:F116"/>
    <mergeCell ref="G116:P116"/>
    <mergeCell ref="A117:P117"/>
    <mergeCell ref="A118:A120"/>
    <mergeCell ref="B118:E118"/>
    <mergeCell ref="F118:G118"/>
    <mergeCell ref="H118:I118"/>
    <mergeCell ref="J118:K118"/>
    <mergeCell ref="L118:L120"/>
    <mergeCell ref="M118:M120"/>
    <mergeCell ref="N118:O118"/>
    <mergeCell ref="P118:P120"/>
    <mergeCell ref="B119:D119"/>
    <mergeCell ref="E119:E120"/>
    <mergeCell ref="F119:F120"/>
    <mergeCell ref="G119:G120"/>
    <mergeCell ref="H119:H120"/>
    <mergeCell ref="I119:I120"/>
    <mergeCell ref="J119:J120"/>
    <mergeCell ref="K119:K120"/>
    <mergeCell ref="N119:N120"/>
    <mergeCell ref="O119:O120"/>
    <mergeCell ref="A125:G125"/>
    <mergeCell ref="A127:P127"/>
    <mergeCell ref="A128:P128"/>
    <mergeCell ref="A129:P129"/>
    <mergeCell ref="A132:P132"/>
    <mergeCell ref="A133:F133"/>
    <mergeCell ref="G133:P133"/>
    <mergeCell ref="A134:F134"/>
    <mergeCell ref="G134:P134"/>
    <mergeCell ref="A135:F135"/>
    <mergeCell ref="G135:P135"/>
    <mergeCell ref="A136:F136"/>
    <mergeCell ref="G136:P136"/>
    <mergeCell ref="A137:F137"/>
    <mergeCell ref="G137:P137"/>
    <mergeCell ref="A138:F138"/>
    <mergeCell ref="G138:P138"/>
    <mergeCell ref="A139:F139"/>
    <mergeCell ref="G139:P139"/>
    <mergeCell ref="A140:F140"/>
    <mergeCell ref="G140:P140"/>
    <mergeCell ref="A141:F141"/>
    <mergeCell ref="G141:P141"/>
    <mergeCell ref="A142:P142"/>
    <mergeCell ref="A143:A145"/>
    <mergeCell ref="B143:E143"/>
    <mergeCell ref="F143:G143"/>
    <mergeCell ref="H143:I143"/>
    <mergeCell ref="J143:K143"/>
    <mergeCell ref="L143:L145"/>
    <mergeCell ref="M143:M145"/>
    <mergeCell ref="N143:O143"/>
    <mergeCell ref="P143:P145"/>
    <mergeCell ref="B144:D144"/>
    <mergeCell ref="E144:E145"/>
    <mergeCell ref="F144:F145"/>
    <mergeCell ref="G144:G145"/>
    <mergeCell ref="H144:H145"/>
    <mergeCell ref="I144:I145"/>
    <mergeCell ref="J144:J145"/>
    <mergeCell ref="K144:K145"/>
    <mergeCell ref="N144:N145"/>
    <mergeCell ref="O144:O145"/>
    <mergeCell ref="A147:G147"/>
    <mergeCell ref="A149:P149"/>
    <mergeCell ref="A150:P150"/>
    <mergeCell ref="A151:P151"/>
    <mergeCell ref="A153:P153"/>
    <mergeCell ref="A154:F154"/>
    <mergeCell ref="G154:P154"/>
    <mergeCell ref="A155:F155"/>
    <mergeCell ref="G155:P155"/>
    <mergeCell ref="J165:J166"/>
    <mergeCell ref="K165:K166"/>
    <mergeCell ref="N165:N166"/>
    <mergeCell ref="O165:O166"/>
    <mergeCell ref="A156:F156"/>
    <mergeCell ref="G156:P156"/>
    <mergeCell ref="A157:F157"/>
    <mergeCell ref="G157:P157"/>
    <mergeCell ref="A158:F158"/>
    <mergeCell ref="G158:P158"/>
    <mergeCell ref="A159:F159"/>
    <mergeCell ref="G159:P159"/>
    <mergeCell ref="A160:F160"/>
    <mergeCell ref="G160:P160"/>
    <mergeCell ref="A173:G173"/>
    <mergeCell ref="A175:P175"/>
    <mergeCell ref="A176:P176"/>
    <mergeCell ref="A177:P177"/>
    <mergeCell ref="A161:F161"/>
    <mergeCell ref="G161:P161"/>
    <mergeCell ref="A162:F162"/>
    <mergeCell ref="G162:P162"/>
    <mergeCell ref="A163:P163"/>
    <mergeCell ref="A164:A166"/>
    <mergeCell ref="B164:E164"/>
    <mergeCell ref="F164:G164"/>
    <mergeCell ref="H164:I164"/>
    <mergeCell ref="J164:K164"/>
    <mergeCell ref="L164:L166"/>
    <mergeCell ref="M164:M166"/>
    <mergeCell ref="N164:O164"/>
    <mergeCell ref="P164:P166"/>
    <mergeCell ref="B165:D165"/>
    <mergeCell ref="E165:E166"/>
    <mergeCell ref="F165:F166"/>
    <mergeCell ref="G165:G166"/>
    <mergeCell ref="H165:H166"/>
    <mergeCell ref="I165:I166"/>
    <mergeCell ref="A223:P223"/>
    <mergeCell ref="A224:F224"/>
    <mergeCell ref="G224:P224"/>
    <mergeCell ref="A225:F225"/>
    <mergeCell ref="G225:P225"/>
    <mergeCell ref="A226:F226"/>
    <mergeCell ref="G226:P226"/>
    <mergeCell ref="A227:F227"/>
    <mergeCell ref="G227:P227"/>
    <mergeCell ref="A228:F228"/>
    <mergeCell ref="G228:P228"/>
    <mergeCell ref="A229:F229"/>
    <mergeCell ref="G229:P229"/>
    <mergeCell ref="A230:F230"/>
    <mergeCell ref="G230:P230"/>
    <mergeCell ref="A231:F231"/>
    <mergeCell ref="G231:P231"/>
    <mergeCell ref="A232:F232"/>
    <mergeCell ref="G232:P232"/>
    <mergeCell ref="A233:P233"/>
    <mergeCell ref="A234:A236"/>
    <mergeCell ref="B234:E234"/>
    <mergeCell ref="F234:G234"/>
    <mergeCell ref="H234:I234"/>
    <mergeCell ref="J234:K234"/>
    <mergeCell ref="L234:L236"/>
    <mergeCell ref="M234:M236"/>
    <mergeCell ref="N234:O234"/>
    <mergeCell ref="P234:P236"/>
    <mergeCell ref="B235:D235"/>
    <mergeCell ref="E235:E236"/>
    <mergeCell ref="F235:F236"/>
    <mergeCell ref="G235:G236"/>
    <mergeCell ref="H235:H236"/>
    <mergeCell ref="I235:I236"/>
    <mergeCell ref="J235:J236"/>
    <mergeCell ref="K235:K236"/>
    <mergeCell ref="N235:N236"/>
    <mergeCell ref="O235:O236"/>
    <mergeCell ref="A238:G238"/>
    <mergeCell ref="A240:P240"/>
    <mergeCell ref="A241:P241"/>
    <mergeCell ref="A242:P242"/>
    <mergeCell ref="A244:P244"/>
    <mergeCell ref="A245:F245"/>
    <mergeCell ref="G245:P245"/>
    <mergeCell ref="A246:F246"/>
    <mergeCell ref="G246:P246"/>
    <mergeCell ref="A247:F247"/>
    <mergeCell ref="G247:P247"/>
    <mergeCell ref="A248:F248"/>
    <mergeCell ref="G248:P248"/>
    <mergeCell ref="A249:F249"/>
    <mergeCell ref="G249:P249"/>
    <mergeCell ref="A250:F250"/>
    <mergeCell ref="G250:P250"/>
    <mergeCell ref="A251:F251"/>
    <mergeCell ref="G251:P251"/>
    <mergeCell ref="A252:F252"/>
    <mergeCell ref="G252:P252"/>
    <mergeCell ref="A253:F253"/>
    <mergeCell ref="G253:P253"/>
    <mergeCell ref="A254:P254"/>
    <mergeCell ref="A255:A257"/>
    <mergeCell ref="B255:E255"/>
    <mergeCell ref="F255:G255"/>
    <mergeCell ref="H255:I255"/>
    <mergeCell ref="J255:K255"/>
    <mergeCell ref="L255:L257"/>
    <mergeCell ref="M255:M257"/>
    <mergeCell ref="N255:O255"/>
    <mergeCell ref="P255:P257"/>
    <mergeCell ref="B256:D256"/>
    <mergeCell ref="E256:E257"/>
    <mergeCell ref="F256:F257"/>
    <mergeCell ref="G256:G257"/>
    <mergeCell ref="H256:H257"/>
    <mergeCell ref="I256:I257"/>
    <mergeCell ref="J256:J257"/>
    <mergeCell ref="K256:K257"/>
    <mergeCell ref="N256:N257"/>
    <mergeCell ref="O256:O257"/>
    <mergeCell ref="A259:G259"/>
    <mergeCell ref="A261:P261"/>
    <mergeCell ref="A262:P262"/>
    <mergeCell ref="A263:P263"/>
    <mergeCell ref="A265:P265"/>
    <mergeCell ref="A266:F266"/>
    <mergeCell ref="G266:P266"/>
    <mergeCell ref="A267:F267"/>
    <mergeCell ref="G267:P267"/>
    <mergeCell ref="A268:F268"/>
    <mergeCell ref="G268:P268"/>
    <mergeCell ref="A269:F269"/>
    <mergeCell ref="G269:P269"/>
    <mergeCell ref="A270:F270"/>
    <mergeCell ref="G270:P270"/>
    <mergeCell ref="A271:F271"/>
    <mergeCell ref="G271:P271"/>
    <mergeCell ref="A272:F272"/>
    <mergeCell ref="G272:P272"/>
    <mergeCell ref="A273:F273"/>
    <mergeCell ref="G273:P273"/>
    <mergeCell ref="A274:F274"/>
    <mergeCell ref="G274:P274"/>
    <mergeCell ref="A275:P275"/>
    <mergeCell ref="A276:A278"/>
    <mergeCell ref="B276:E276"/>
    <mergeCell ref="F276:G276"/>
    <mergeCell ref="H276:I276"/>
    <mergeCell ref="J276:K276"/>
    <mergeCell ref="L276:L278"/>
    <mergeCell ref="M276:M278"/>
    <mergeCell ref="N276:O276"/>
    <mergeCell ref="P276:P278"/>
    <mergeCell ref="B277:D277"/>
    <mergeCell ref="E277:E278"/>
    <mergeCell ref="F277:F278"/>
    <mergeCell ref="G277:G278"/>
    <mergeCell ref="H277:H278"/>
    <mergeCell ref="I277:I278"/>
    <mergeCell ref="J277:J278"/>
    <mergeCell ref="K277:K278"/>
    <mergeCell ref="N277:N278"/>
    <mergeCell ref="O277:O278"/>
    <mergeCell ref="A283:G283"/>
    <mergeCell ref="A285:P285"/>
    <mergeCell ref="A286:P286"/>
    <mergeCell ref="A287:P287"/>
    <mergeCell ref="A289:P289"/>
    <mergeCell ref="A290:F290"/>
    <mergeCell ref="G290:P290"/>
    <mergeCell ref="A291:F291"/>
    <mergeCell ref="G291:P291"/>
    <mergeCell ref="A292:F292"/>
    <mergeCell ref="G292:P292"/>
    <mergeCell ref="A293:F293"/>
    <mergeCell ref="G293:P293"/>
    <mergeCell ref="A294:F294"/>
    <mergeCell ref="G294:P294"/>
    <mergeCell ref="A295:F295"/>
    <mergeCell ref="G295:P295"/>
    <mergeCell ref="A296:F296"/>
    <mergeCell ref="G296:P296"/>
    <mergeCell ref="A297:F297"/>
    <mergeCell ref="G297:P297"/>
    <mergeCell ref="A298:F298"/>
    <mergeCell ref="G298:P298"/>
    <mergeCell ref="A299:P299"/>
    <mergeCell ref="A300:A302"/>
    <mergeCell ref="B300:E300"/>
    <mergeCell ref="F300:G300"/>
    <mergeCell ref="H300:I300"/>
    <mergeCell ref="J300:K300"/>
    <mergeCell ref="L300:L302"/>
    <mergeCell ref="M300:M302"/>
    <mergeCell ref="N300:O300"/>
    <mergeCell ref="P300:P302"/>
    <mergeCell ref="B301:D301"/>
    <mergeCell ref="E301:E302"/>
    <mergeCell ref="F301:F302"/>
    <mergeCell ref="G301:G302"/>
    <mergeCell ref="H301:H302"/>
    <mergeCell ref="I301:I302"/>
    <mergeCell ref="J301:J302"/>
    <mergeCell ref="K301:K302"/>
    <mergeCell ref="N301:N302"/>
    <mergeCell ref="O301:O302"/>
    <mergeCell ref="A309:G309"/>
    <mergeCell ref="A311:P311"/>
    <mergeCell ref="A312:P312"/>
    <mergeCell ref="A313:P313"/>
    <mergeCell ref="A315:P315"/>
    <mergeCell ref="A316:F316"/>
    <mergeCell ref="G316:P316"/>
    <mergeCell ref="A317:F317"/>
    <mergeCell ref="G317:P317"/>
    <mergeCell ref="J327:J328"/>
    <mergeCell ref="K327:K328"/>
    <mergeCell ref="N327:N328"/>
    <mergeCell ref="O327:O328"/>
    <mergeCell ref="A318:F318"/>
    <mergeCell ref="G318:P318"/>
    <mergeCell ref="A319:F319"/>
    <mergeCell ref="G319:P319"/>
    <mergeCell ref="A320:F320"/>
    <mergeCell ref="G320:P320"/>
    <mergeCell ref="A321:F321"/>
    <mergeCell ref="G321:P321"/>
    <mergeCell ref="A322:F322"/>
    <mergeCell ref="G322:P322"/>
    <mergeCell ref="A334:G334"/>
    <mergeCell ref="A336:P336"/>
    <mergeCell ref="A337:P337"/>
    <mergeCell ref="A338:P338"/>
    <mergeCell ref="A323:F323"/>
    <mergeCell ref="G323:P323"/>
    <mergeCell ref="A324:F324"/>
    <mergeCell ref="G324:P324"/>
    <mergeCell ref="A325:P325"/>
    <mergeCell ref="A326:A328"/>
    <mergeCell ref="B326:E326"/>
    <mergeCell ref="F326:G326"/>
    <mergeCell ref="H326:I326"/>
    <mergeCell ref="J326:K326"/>
    <mergeCell ref="L326:L328"/>
    <mergeCell ref="M326:M328"/>
    <mergeCell ref="N326:O326"/>
    <mergeCell ref="P326:P328"/>
    <mergeCell ref="B327:D327"/>
    <mergeCell ref="E327:E328"/>
    <mergeCell ref="F327:F328"/>
    <mergeCell ref="G327:G328"/>
    <mergeCell ref="H327:H328"/>
    <mergeCell ref="I327:I328"/>
    <mergeCell ref="A349:F349"/>
    <mergeCell ref="G349:P349"/>
    <mergeCell ref="A350:F350"/>
    <mergeCell ref="G350:P350"/>
    <mergeCell ref="A351:P351"/>
    <mergeCell ref="A352:A354"/>
    <mergeCell ref="B352:E352"/>
    <mergeCell ref="F352:G352"/>
    <mergeCell ref="H352:I352"/>
    <mergeCell ref="J352:K352"/>
    <mergeCell ref="L352:L354"/>
    <mergeCell ref="A341:P341"/>
    <mergeCell ref="A342:F342"/>
    <mergeCell ref="G342:P342"/>
    <mergeCell ref="G343:P343"/>
    <mergeCell ref="G344:P344"/>
    <mergeCell ref="G345:P345"/>
    <mergeCell ref="G346:P346"/>
    <mergeCell ref="G347:P347"/>
    <mergeCell ref="A348:F348"/>
    <mergeCell ref="G348:P348"/>
    <mergeCell ref="A343:F343"/>
    <mergeCell ref="A344:F344"/>
    <mergeCell ref="A345:F345"/>
    <mergeCell ref="A346:F346"/>
    <mergeCell ref="A347:F347"/>
    <mergeCell ref="A392:G392"/>
    <mergeCell ref="A394:P394"/>
    <mergeCell ref="A395:P395"/>
    <mergeCell ref="A396:P396"/>
    <mergeCell ref="M352:M354"/>
    <mergeCell ref="N352:O352"/>
    <mergeCell ref="P352:P354"/>
    <mergeCell ref="B353:D353"/>
    <mergeCell ref="E353:E354"/>
    <mergeCell ref="F353:F354"/>
    <mergeCell ref="G353:G354"/>
    <mergeCell ref="H353:H354"/>
    <mergeCell ref="I353:I354"/>
    <mergeCell ref="J353:J354"/>
    <mergeCell ref="K353:K354"/>
    <mergeCell ref="N353:N354"/>
    <mergeCell ref="O353:O354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Resumo!$N$1:$N$21</xm:f>
          </x14:formula1>
          <xm:sqref>D21 D167:D172 D71:D74 D47:D50 D98:D100 D146 D303:D308 D193 D216 D237 D258 D121:D124 D279:D282 D329:D333 D355:D360 D362:D391</xm:sqref>
        </x14:dataValidation>
        <x14:dataValidation type="list" allowBlank="1" showInputMessage="1" showErrorMessage="1">
          <x14:formula1>
            <xm:f>Resumo!#REF!</xm:f>
          </x14:formula1>
          <xm:sqref>D75</xm:sqref>
        </x14:dataValidation>
        <x14:dataValidation type="list" allowBlank="1" showInputMessage="1" showErrorMessage="1">
          <x14:formula1>
            <xm:f>Resumo!#REF!</xm:f>
          </x14:formula1>
          <xm:sqref>D361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Q21"/>
  <sheetViews>
    <sheetView zoomScale="25" zoomScaleNormal="25" workbookViewId="0">
      <selection activeCell="B15" sqref="B15"/>
    </sheetView>
  </sheetViews>
  <sheetFormatPr defaultRowHeight="64.5" x14ac:dyDescent="0.95"/>
  <cols>
    <col min="2" max="2" width="94.85546875" bestFit="1" customWidth="1"/>
    <col min="5" max="5" width="39.5703125" customWidth="1"/>
    <col min="6" max="6" width="59.5703125" customWidth="1"/>
    <col min="14" max="14" width="97.28515625" customWidth="1"/>
    <col min="17" max="17" width="132.85546875" style="203" bestFit="1" customWidth="1"/>
  </cols>
  <sheetData>
    <row r="1" spans="1:17" x14ac:dyDescent="0.95">
      <c r="A1" s="175"/>
      <c r="B1" s="176" t="s">
        <v>233</v>
      </c>
      <c r="C1" s="169"/>
      <c r="D1" s="169"/>
      <c r="E1" s="169"/>
      <c r="F1" s="140" t="s">
        <v>93</v>
      </c>
      <c r="G1" s="169"/>
      <c r="H1" s="175"/>
      <c r="I1" s="175"/>
      <c r="N1" s="192" t="s">
        <v>344</v>
      </c>
      <c r="Q1" s="203" t="s">
        <v>40</v>
      </c>
    </row>
    <row r="2" spans="1:17" x14ac:dyDescent="0.95">
      <c r="A2" s="175"/>
      <c r="B2" s="176" t="s">
        <v>241</v>
      </c>
      <c r="C2" s="169"/>
      <c r="D2" s="169"/>
      <c r="E2" s="169"/>
      <c r="F2" s="140" t="s">
        <v>64</v>
      </c>
      <c r="G2" s="169"/>
      <c r="H2" s="175"/>
      <c r="I2" s="175"/>
      <c r="N2" s="192" t="s">
        <v>345</v>
      </c>
      <c r="Q2" s="203" t="s">
        <v>348</v>
      </c>
    </row>
    <row r="3" spans="1:17" x14ac:dyDescent="0.95">
      <c r="A3" s="175"/>
      <c r="B3" s="176" t="s">
        <v>242</v>
      </c>
      <c r="C3" s="169"/>
      <c r="D3" s="169"/>
      <c r="E3" s="169"/>
      <c r="F3" s="506" t="s">
        <v>59</v>
      </c>
      <c r="G3" s="169"/>
      <c r="H3" s="175"/>
      <c r="I3" s="175"/>
      <c r="N3" s="192" t="s">
        <v>283</v>
      </c>
      <c r="Q3" s="203" t="s">
        <v>41</v>
      </c>
    </row>
    <row r="4" spans="1:17" x14ac:dyDescent="0.95">
      <c r="A4" s="175"/>
      <c r="B4" s="176"/>
      <c r="C4" s="169"/>
      <c r="D4" s="169"/>
      <c r="E4" s="169"/>
      <c r="F4" s="506"/>
      <c r="G4" s="169"/>
      <c r="H4" s="175"/>
      <c r="I4" s="175"/>
      <c r="N4" s="192" t="s">
        <v>285</v>
      </c>
      <c r="Q4" s="203" t="s">
        <v>279</v>
      </c>
    </row>
    <row r="5" spans="1:17" x14ac:dyDescent="0.95">
      <c r="A5" s="175"/>
      <c r="B5" s="176" t="s">
        <v>243</v>
      </c>
      <c r="C5" s="169"/>
      <c r="D5" s="169"/>
      <c r="E5" s="169"/>
      <c r="F5" s="177" t="s">
        <v>323</v>
      </c>
      <c r="G5" s="177"/>
      <c r="H5" s="177"/>
      <c r="I5" s="177"/>
      <c r="J5" s="177"/>
      <c r="N5" s="193" t="s">
        <v>287</v>
      </c>
      <c r="Q5" s="203" t="s">
        <v>43</v>
      </c>
    </row>
    <row r="6" spans="1:17" ht="76.5" customHeight="1" x14ac:dyDescent="0.95">
      <c r="A6" s="175"/>
      <c r="B6" s="176" t="s">
        <v>234</v>
      </c>
      <c r="C6" s="169"/>
      <c r="D6" s="169"/>
      <c r="E6" s="169"/>
      <c r="F6" s="177" t="s">
        <v>324</v>
      </c>
      <c r="G6" s="169"/>
      <c r="H6" s="175"/>
      <c r="I6" s="175"/>
      <c r="N6" s="193" t="s">
        <v>289</v>
      </c>
      <c r="Q6" s="203" t="s">
        <v>304</v>
      </c>
    </row>
    <row r="7" spans="1:17" x14ac:dyDescent="0.95">
      <c r="A7" s="175"/>
      <c r="B7" s="176" t="s">
        <v>244</v>
      </c>
      <c r="C7" s="169"/>
      <c r="D7" s="169"/>
      <c r="E7" s="169"/>
      <c r="F7" s="177" t="s">
        <v>325</v>
      </c>
      <c r="G7" s="169"/>
      <c r="H7" s="175"/>
      <c r="I7" s="175"/>
      <c r="N7" s="193" t="s">
        <v>291</v>
      </c>
      <c r="Q7" s="203" t="s">
        <v>349</v>
      </c>
    </row>
    <row r="8" spans="1:17" x14ac:dyDescent="0.95">
      <c r="A8" s="175"/>
      <c r="B8" s="176" t="s">
        <v>269</v>
      </c>
      <c r="C8" s="169"/>
      <c r="D8" s="169"/>
      <c r="E8" s="169"/>
      <c r="F8" s="177" t="s">
        <v>326</v>
      </c>
      <c r="G8" s="169"/>
      <c r="H8" s="175"/>
      <c r="I8" s="175"/>
      <c r="N8" s="192" t="s">
        <v>294</v>
      </c>
      <c r="Q8" s="203" t="s">
        <v>293</v>
      </c>
    </row>
    <row r="9" spans="1:17" x14ac:dyDescent="0.95">
      <c r="A9" s="175"/>
      <c r="B9" s="176" t="s">
        <v>235</v>
      </c>
      <c r="C9" s="169"/>
      <c r="D9" s="169"/>
      <c r="E9" s="169"/>
      <c r="F9" s="177" t="s">
        <v>327</v>
      </c>
      <c r="G9" s="169"/>
      <c r="H9" s="175"/>
      <c r="I9" s="175"/>
      <c r="N9" s="192" t="s">
        <v>296</v>
      </c>
      <c r="Q9" s="203" t="s">
        <v>46</v>
      </c>
    </row>
    <row r="10" spans="1:17" x14ac:dyDescent="0.95">
      <c r="A10" s="175"/>
      <c r="B10" s="176" t="s">
        <v>245</v>
      </c>
      <c r="C10" s="169"/>
      <c r="D10" s="169"/>
      <c r="E10" s="169"/>
      <c r="F10" s="199" t="s">
        <v>353</v>
      </c>
      <c r="G10" s="169"/>
      <c r="H10" s="175"/>
      <c r="I10" s="175"/>
      <c r="N10" s="193" t="s">
        <v>298</v>
      </c>
      <c r="Q10" s="203" t="s">
        <v>47</v>
      </c>
    </row>
    <row r="11" spans="1:17" x14ac:dyDescent="0.95">
      <c r="A11" s="175"/>
      <c r="B11" s="176" t="s">
        <v>236</v>
      </c>
      <c r="C11" s="169"/>
      <c r="D11" s="169"/>
      <c r="E11" s="169"/>
      <c r="F11" s="169" t="s">
        <v>61</v>
      </c>
      <c r="G11" s="169"/>
      <c r="H11" s="175"/>
      <c r="I11" s="175"/>
      <c r="N11" s="192" t="s">
        <v>300</v>
      </c>
      <c r="Q11" s="203" t="s">
        <v>48</v>
      </c>
    </row>
    <row r="12" spans="1:17" x14ac:dyDescent="0.95">
      <c r="A12" s="175"/>
      <c r="B12" s="176" t="s">
        <v>237</v>
      </c>
      <c r="C12" s="169"/>
      <c r="D12" s="169"/>
      <c r="E12" s="169"/>
      <c r="F12" s="169" t="s">
        <v>6</v>
      </c>
      <c r="G12" s="169"/>
      <c r="H12" s="175"/>
      <c r="I12" s="175"/>
      <c r="N12" s="192" t="s">
        <v>302</v>
      </c>
      <c r="Q12" s="203" t="s">
        <v>49</v>
      </c>
    </row>
    <row r="13" spans="1:17" x14ac:dyDescent="0.95">
      <c r="A13" s="175"/>
      <c r="B13" s="176" t="s">
        <v>246</v>
      </c>
      <c r="C13" s="169"/>
      <c r="D13" s="169"/>
      <c r="E13" s="169"/>
      <c r="F13" s="169"/>
      <c r="G13" s="169"/>
      <c r="H13" s="175"/>
      <c r="I13" s="175"/>
      <c r="N13" s="193" t="s">
        <v>305</v>
      </c>
      <c r="Q13" s="203" t="s">
        <v>50</v>
      </c>
    </row>
    <row r="14" spans="1:17" x14ac:dyDescent="0.95">
      <c r="A14" s="175"/>
      <c r="B14" s="176" t="s">
        <v>247</v>
      </c>
      <c r="C14" s="169"/>
      <c r="D14" s="169"/>
      <c r="E14" s="169"/>
      <c r="F14" s="169"/>
      <c r="G14" s="169"/>
      <c r="H14" s="175"/>
      <c r="I14" s="175"/>
      <c r="N14" s="193" t="s">
        <v>307</v>
      </c>
      <c r="Q14" s="203" t="s">
        <v>51</v>
      </c>
    </row>
    <row r="15" spans="1:17" ht="110.25" customHeight="1" x14ac:dyDescent="0.95">
      <c r="A15" s="175"/>
      <c r="B15" s="176" t="s">
        <v>238</v>
      </c>
      <c r="C15" s="169"/>
      <c r="D15" s="169"/>
      <c r="E15" s="169"/>
      <c r="F15" s="169"/>
      <c r="G15" s="169"/>
      <c r="H15" s="175"/>
      <c r="I15" s="175"/>
      <c r="N15" s="192" t="s">
        <v>309</v>
      </c>
      <c r="Q15" s="203" t="s">
        <v>52</v>
      </c>
    </row>
    <row r="16" spans="1:17" x14ac:dyDescent="0.95">
      <c r="A16" s="175"/>
      <c r="B16" s="176" t="s">
        <v>248</v>
      </c>
      <c r="C16" s="169"/>
      <c r="D16" s="169"/>
      <c r="E16" s="169"/>
      <c r="F16" s="169"/>
      <c r="G16" s="169"/>
      <c r="H16" s="175"/>
      <c r="I16" s="175"/>
      <c r="N16" s="192" t="s">
        <v>311</v>
      </c>
      <c r="Q16" s="203" t="s">
        <v>53</v>
      </c>
    </row>
    <row r="17" spans="1:14" x14ac:dyDescent="0.95">
      <c r="A17" s="175"/>
      <c r="B17" s="176" t="s">
        <v>239</v>
      </c>
      <c r="C17" s="169"/>
      <c r="D17" s="169"/>
      <c r="E17" s="169"/>
      <c r="F17" s="169"/>
      <c r="G17" s="169"/>
      <c r="H17" s="175"/>
      <c r="I17" s="175"/>
      <c r="N17" s="192" t="s">
        <v>313</v>
      </c>
    </row>
    <row r="18" spans="1:14" x14ac:dyDescent="0.95">
      <c r="A18" s="175"/>
      <c r="B18" s="176" t="s">
        <v>240</v>
      </c>
      <c r="C18" s="169"/>
      <c r="D18" s="169"/>
      <c r="E18" s="169"/>
      <c r="F18" s="169"/>
      <c r="G18" s="169"/>
      <c r="H18" s="175"/>
      <c r="I18" s="175"/>
      <c r="N18" s="193" t="s">
        <v>315</v>
      </c>
    </row>
    <row r="19" spans="1:14" x14ac:dyDescent="0.95">
      <c r="N19" s="193" t="s">
        <v>317</v>
      </c>
    </row>
    <row r="20" spans="1:14" x14ac:dyDescent="0.95">
      <c r="N20" s="193" t="s">
        <v>319</v>
      </c>
    </row>
    <row r="21" spans="1:14" x14ac:dyDescent="0.95">
      <c r="N21" s="193" t="s">
        <v>321</v>
      </c>
    </row>
  </sheetData>
  <mergeCells count="1">
    <mergeCell ref="F3:F4"/>
  </mergeCells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Orientações Iniciais</vt:lpstr>
      <vt:lpstr>Mapa Estratégico e ODS</vt:lpstr>
      <vt:lpstr>Indicadores e Metas</vt:lpstr>
      <vt:lpstr>Quadro Geral</vt:lpstr>
      <vt:lpstr>Anexo_1.2_Usos e Fontes</vt:lpstr>
      <vt:lpstr>Anexo_1.1_Limites Estratégicos</vt:lpstr>
      <vt:lpstr>Anexo_1.3_ Elemento de Despesas</vt:lpstr>
      <vt:lpstr>Anexo 1.4-Quadro Descritivo</vt:lpstr>
      <vt:lpstr>Resumo</vt:lpstr>
      <vt:lpstr>AÇÕES ESTRATÉGICAS - DESCRIÇÃO </vt:lpstr>
      <vt:lpstr>Plan1</vt:lpstr>
      <vt:lpstr>'Anexo_1.2_Usos e Fontes'!Area_de_impressao</vt:lpstr>
      <vt:lpstr>'Mapa Estratégico e ODS'!Area_de_impressao</vt:lpstr>
      <vt:lpstr>'Quadro Geral'!Area_de_impressao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CAUAP-GERENCIA</cp:lastModifiedBy>
  <cp:lastPrinted>2019-10-17T19:02:43Z</cp:lastPrinted>
  <dcterms:created xsi:type="dcterms:W3CDTF">2013-07-30T15:20:59Z</dcterms:created>
  <dcterms:modified xsi:type="dcterms:W3CDTF">2021-03-16T15:21:15Z</dcterms:modified>
</cp:coreProperties>
</file>